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3C444547-4FC9-4800-93DB-F8C5E6490A02}" xr6:coauthVersionLast="37" xr6:coauthVersionMax="37" xr10:uidLastSave="{00000000-0000-0000-0000-000000000000}"/>
  <bookViews>
    <workbookView xWindow="0" yWindow="0" windowWidth="21600" windowHeight="9240" tabRatio="869" xr2:uid="{00000000-000D-0000-FFFF-FFFF00000000}"/>
  </bookViews>
  <sheets>
    <sheet name="Instructions" sheetId="1" r:id="rId1"/>
    <sheet name="miRNA Table" sheetId="2" r:id="rId2"/>
    <sheet name="Array Content" sheetId="14" state="hidden" r:id="rId3"/>
    <sheet name="Test Sample Data" sheetId="4" r:id="rId4"/>
    <sheet name="Control Sample Data" sheetId="5" r:id="rId5"/>
    <sheet name="Choose Reference miRNAs" sheetId="7" r:id="rId6"/>
    <sheet name="QC Report" sheetId="8" r:id="rId7"/>
    <sheet name="Results" sheetId="9" r:id="rId8"/>
    <sheet name="3D Profile" sheetId="15" r:id="rId9"/>
    <sheet name="Scatter Plot" sheetId="10" r:id="rId10"/>
    <sheet name="Volcano Plot" sheetId="11" r:id="rId11"/>
    <sheet name="Calculations" sheetId="6" r:id="rId1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22" i="7" l="1"/>
  <c r="AB22" i="7"/>
  <c r="AA22" i="7"/>
  <c r="Z22" i="7"/>
  <c r="Y22" i="7"/>
  <c r="X22" i="7"/>
  <c r="W22" i="7"/>
  <c r="V22" i="7"/>
  <c r="U22" i="7"/>
  <c r="T22" i="7"/>
  <c r="S22" i="7"/>
  <c r="R22" i="7"/>
  <c r="AC21" i="7"/>
  <c r="AB21" i="7"/>
  <c r="AA21" i="7"/>
  <c r="Z21" i="7"/>
  <c r="Y21" i="7"/>
  <c r="X21" i="7"/>
  <c r="W21" i="7"/>
  <c r="V21" i="7"/>
  <c r="U21" i="7"/>
  <c r="T21" i="7"/>
  <c r="S21" i="7"/>
  <c r="R21" i="7"/>
  <c r="AC20" i="7"/>
  <c r="AB20" i="7"/>
  <c r="AA20" i="7"/>
  <c r="Z20" i="7"/>
  <c r="Y20" i="7"/>
  <c r="X20" i="7"/>
  <c r="W20" i="7"/>
  <c r="V20" i="7"/>
  <c r="U20" i="7"/>
  <c r="T20" i="7"/>
  <c r="S20" i="7"/>
  <c r="R20" i="7"/>
  <c r="AC19" i="7"/>
  <c r="AB19" i="7"/>
  <c r="AA19" i="7"/>
  <c r="Z19" i="7"/>
  <c r="Y19" i="7"/>
  <c r="X19" i="7"/>
  <c r="W19" i="7"/>
  <c r="V19" i="7"/>
  <c r="U19" i="7"/>
  <c r="T19" i="7"/>
  <c r="S19" i="7"/>
  <c r="R19" i="7"/>
  <c r="AC18" i="7"/>
  <c r="AB18" i="7"/>
  <c r="AA18" i="7"/>
  <c r="Z18" i="7"/>
  <c r="Y18" i="7"/>
  <c r="X18" i="7"/>
  <c r="W18" i="7"/>
  <c r="V18" i="7"/>
  <c r="U18" i="7"/>
  <c r="T18" i="7"/>
  <c r="S18" i="7"/>
  <c r="R18" i="7"/>
  <c r="AC17" i="7"/>
  <c r="AB17" i="7"/>
  <c r="AA17" i="7"/>
  <c r="Z17" i="7"/>
  <c r="Y17" i="7"/>
  <c r="X17" i="7"/>
  <c r="W17" i="7"/>
  <c r="V17" i="7"/>
  <c r="U17" i="7"/>
  <c r="T17" i="7"/>
  <c r="S17" i="7"/>
  <c r="R17" i="7"/>
  <c r="AC16" i="7"/>
  <c r="AB16" i="7"/>
  <c r="AA16" i="7"/>
  <c r="Z16" i="7"/>
  <c r="Y16" i="7"/>
  <c r="X16" i="7"/>
  <c r="W16" i="7"/>
  <c r="V16" i="7"/>
  <c r="U16" i="7"/>
  <c r="T16" i="7"/>
  <c r="S16" i="7"/>
  <c r="R16" i="7"/>
  <c r="AC15" i="7"/>
  <c r="AB15" i="7"/>
  <c r="AA15" i="7"/>
  <c r="Z15" i="7"/>
  <c r="Y15" i="7"/>
  <c r="X15" i="7"/>
  <c r="W15" i="7"/>
  <c r="V15" i="7"/>
  <c r="U15" i="7"/>
  <c r="T15" i="7"/>
  <c r="S15" i="7"/>
  <c r="R15" i="7"/>
  <c r="AC14" i="7"/>
  <c r="AB14" i="7"/>
  <c r="AA14" i="7"/>
  <c r="Z14" i="7"/>
  <c r="Y14" i="7"/>
  <c r="X14" i="7"/>
  <c r="W14" i="7"/>
  <c r="V14" i="7"/>
  <c r="U14" i="7"/>
  <c r="T14" i="7"/>
  <c r="S14" i="7"/>
  <c r="R14" i="7"/>
  <c r="AC13" i="7"/>
  <c r="AB13" i="7"/>
  <c r="AA13" i="7"/>
  <c r="Z13" i="7"/>
  <c r="Y13" i="7"/>
  <c r="X13" i="7"/>
  <c r="W13" i="7"/>
  <c r="V13" i="7"/>
  <c r="U13" i="7"/>
  <c r="T13" i="7"/>
  <c r="S13" i="7"/>
  <c r="R13" i="7"/>
  <c r="AC12" i="7"/>
  <c r="AB12" i="7"/>
  <c r="AA12" i="7"/>
  <c r="Z12" i="7"/>
  <c r="Y12" i="7"/>
  <c r="X12" i="7"/>
  <c r="W12" i="7"/>
  <c r="V12" i="7"/>
  <c r="U12" i="7"/>
  <c r="T12" i="7"/>
  <c r="S12" i="7"/>
  <c r="R12" i="7"/>
  <c r="AC11" i="7"/>
  <c r="AB11" i="7"/>
  <c r="AA11" i="7"/>
  <c r="Z11" i="7"/>
  <c r="Y11" i="7"/>
  <c r="X11" i="7"/>
  <c r="W11" i="7"/>
  <c r="V11" i="7"/>
  <c r="U11" i="7"/>
  <c r="T11" i="7"/>
  <c r="S11" i="7"/>
  <c r="R11" i="7"/>
  <c r="C11" i="7"/>
  <c r="D11" i="7"/>
  <c r="E11" i="7"/>
  <c r="F11" i="7"/>
  <c r="G11" i="7"/>
  <c r="H11" i="7"/>
  <c r="I11" i="7"/>
  <c r="J11" i="7"/>
  <c r="K11" i="7"/>
  <c r="L11" i="7"/>
  <c r="M11" i="7"/>
  <c r="N11" i="7"/>
  <c r="C12" i="7"/>
  <c r="D12" i="7"/>
  <c r="E12" i="7"/>
  <c r="F12" i="7"/>
  <c r="G12" i="7"/>
  <c r="H12" i="7"/>
  <c r="I12" i="7"/>
  <c r="J12" i="7"/>
  <c r="K12" i="7"/>
  <c r="L12" i="7"/>
  <c r="M12" i="7"/>
  <c r="N12" i="7"/>
  <c r="C13" i="7"/>
  <c r="D13" i="7"/>
  <c r="E13" i="7"/>
  <c r="F13" i="7"/>
  <c r="G13" i="7"/>
  <c r="H13" i="7"/>
  <c r="I13" i="7"/>
  <c r="J13" i="7"/>
  <c r="K13" i="7"/>
  <c r="L13" i="7"/>
  <c r="M13" i="7"/>
  <c r="N13" i="7"/>
  <c r="C14" i="7"/>
  <c r="D14" i="7"/>
  <c r="E14" i="7"/>
  <c r="F14" i="7"/>
  <c r="G14" i="7"/>
  <c r="H14" i="7"/>
  <c r="I14" i="7"/>
  <c r="J14" i="7"/>
  <c r="K14" i="7"/>
  <c r="L14" i="7"/>
  <c r="M14" i="7"/>
  <c r="N14" i="7"/>
  <c r="C15" i="7"/>
  <c r="D15" i="7"/>
  <c r="E15" i="7"/>
  <c r="F15" i="7"/>
  <c r="G15" i="7"/>
  <c r="H15" i="7"/>
  <c r="I15" i="7"/>
  <c r="J15" i="7"/>
  <c r="K15" i="7"/>
  <c r="L15" i="7"/>
  <c r="M15" i="7"/>
  <c r="N15" i="7"/>
  <c r="C16" i="7"/>
  <c r="D16" i="7"/>
  <c r="E16" i="7"/>
  <c r="F16" i="7"/>
  <c r="G16" i="7"/>
  <c r="H16" i="7"/>
  <c r="I16" i="7"/>
  <c r="J16" i="7"/>
  <c r="K16" i="7"/>
  <c r="L16" i="7"/>
  <c r="M16" i="7"/>
  <c r="N16" i="7"/>
  <c r="C17" i="7"/>
  <c r="D17" i="7"/>
  <c r="E17" i="7"/>
  <c r="F17" i="7"/>
  <c r="G17" i="7"/>
  <c r="H17" i="7"/>
  <c r="I17" i="7"/>
  <c r="J17" i="7"/>
  <c r="K17" i="7"/>
  <c r="L17" i="7"/>
  <c r="M17" i="7"/>
  <c r="N17" i="7"/>
  <c r="C18" i="7"/>
  <c r="D18" i="7"/>
  <c r="E18" i="7"/>
  <c r="F18" i="7"/>
  <c r="G18" i="7"/>
  <c r="H18" i="7"/>
  <c r="I18" i="7"/>
  <c r="J18" i="7"/>
  <c r="K18" i="7"/>
  <c r="L18" i="7"/>
  <c r="M18" i="7"/>
  <c r="N18" i="7"/>
  <c r="C19" i="7"/>
  <c r="D19" i="7"/>
  <c r="E19" i="7"/>
  <c r="F19" i="7"/>
  <c r="G19" i="7"/>
  <c r="H19" i="7"/>
  <c r="I19" i="7"/>
  <c r="J19" i="7"/>
  <c r="K19" i="7"/>
  <c r="L19" i="7"/>
  <c r="M19" i="7"/>
  <c r="N19" i="7"/>
  <c r="C20" i="7"/>
  <c r="D20" i="7"/>
  <c r="E20" i="7"/>
  <c r="F20" i="7"/>
  <c r="G20" i="7"/>
  <c r="H20" i="7"/>
  <c r="I20" i="7"/>
  <c r="J20" i="7"/>
  <c r="K20" i="7"/>
  <c r="L20" i="7"/>
  <c r="M20" i="7"/>
  <c r="N20" i="7"/>
  <c r="C21" i="7"/>
  <c r="D21" i="7"/>
  <c r="E21" i="7"/>
  <c r="F21" i="7"/>
  <c r="G21" i="7"/>
  <c r="H21" i="7"/>
  <c r="I21" i="7"/>
  <c r="J21" i="7"/>
  <c r="K21" i="7"/>
  <c r="L21" i="7"/>
  <c r="M21" i="7"/>
  <c r="N21" i="7"/>
  <c r="C22" i="7"/>
  <c r="D22" i="7"/>
  <c r="E22" i="7"/>
  <c r="F22" i="7"/>
  <c r="G22" i="7"/>
  <c r="H22" i="7"/>
  <c r="I22" i="7"/>
  <c r="J22" i="7"/>
  <c r="K22" i="7"/>
  <c r="L22" i="7"/>
  <c r="M22" i="7"/>
  <c r="N22" i="7"/>
  <c r="A4" i="7" l="1"/>
  <c r="A5" i="7"/>
  <c r="A6" i="7"/>
  <c r="A7" i="7"/>
  <c r="A8" i="7"/>
  <c r="A9" i="7"/>
  <c r="A10" i="7"/>
  <c r="A3" i="7"/>
  <c r="AC7" i="7" l="1"/>
  <c r="Y7" i="7"/>
  <c r="U7" i="7"/>
  <c r="C7" i="7"/>
  <c r="G7" i="7"/>
  <c r="K7" i="7"/>
  <c r="AB7" i="7"/>
  <c r="X7" i="7"/>
  <c r="T7" i="7"/>
  <c r="D7" i="7"/>
  <c r="H7" i="7"/>
  <c r="L7" i="7"/>
  <c r="Z7" i="7"/>
  <c r="R7" i="7"/>
  <c r="F7" i="7"/>
  <c r="N7" i="7"/>
  <c r="W7" i="7"/>
  <c r="I7" i="7"/>
  <c r="V7" i="7"/>
  <c r="J7" i="7"/>
  <c r="AA7" i="7"/>
  <c r="S7" i="7"/>
  <c r="E7" i="7"/>
  <c r="M7" i="7"/>
  <c r="AC4" i="7"/>
  <c r="Y4" i="7"/>
  <c r="U4" i="7"/>
  <c r="C4" i="7"/>
  <c r="G4" i="7"/>
  <c r="K4" i="7"/>
  <c r="AB4" i="7"/>
  <c r="X4" i="7"/>
  <c r="T4" i="7"/>
  <c r="D4" i="7"/>
  <c r="H4" i="7"/>
  <c r="L4" i="7"/>
  <c r="V4" i="7"/>
  <c r="J4" i="7"/>
  <c r="AA4" i="7"/>
  <c r="S4" i="7"/>
  <c r="E4" i="7"/>
  <c r="M4" i="7"/>
  <c r="Z4" i="7"/>
  <c r="R4" i="7"/>
  <c r="F4" i="7"/>
  <c r="N4" i="7"/>
  <c r="W4" i="7"/>
  <c r="I4" i="7"/>
  <c r="L91" i="11"/>
  <c r="L92" i="11"/>
  <c r="L93" i="11"/>
  <c r="L94" i="11"/>
  <c r="L95" i="11"/>
  <c r="L96" i="11"/>
  <c r="L97" i="11"/>
  <c r="L98" i="11"/>
  <c r="L99" i="11"/>
  <c r="L100" i="11"/>
  <c r="L101" i="11"/>
  <c r="L102" i="11"/>
  <c r="K91" i="11"/>
  <c r="K92" i="11"/>
  <c r="K93" i="11"/>
  <c r="K94" i="11"/>
  <c r="K95" i="11"/>
  <c r="K96" i="11"/>
  <c r="K97" i="11"/>
  <c r="K98" i="11"/>
  <c r="K99" i="11"/>
  <c r="K100" i="11"/>
  <c r="K101" i="11"/>
  <c r="K102" i="11"/>
  <c r="K96" i="10"/>
  <c r="K97" i="10"/>
  <c r="K98" i="10"/>
  <c r="K99" i="10"/>
  <c r="K100" i="10"/>
  <c r="K101" i="10"/>
  <c r="K102" i="10"/>
  <c r="J96" i="10"/>
  <c r="J97" i="10"/>
  <c r="J98" i="10"/>
  <c r="J99" i="10"/>
  <c r="J100" i="10"/>
  <c r="J101" i="10"/>
  <c r="J102" i="10"/>
  <c r="A92" i="9"/>
  <c r="A93" i="9"/>
  <c r="A94" i="9"/>
  <c r="A95" i="9"/>
  <c r="A96" i="9"/>
  <c r="A97" i="9"/>
  <c r="A98" i="9"/>
  <c r="B93" i="9"/>
  <c r="B94" i="9" s="1"/>
  <c r="B95" i="9" s="1"/>
  <c r="B96" i="9" s="1"/>
  <c r="B97" i="9" s="1"/>
  <c r="B98" i="9" s="1"/>
  <c r="B92" i="9"/>
  <c r="C108" i="6" l="1"/>
  <c r="Y5" i="6" l="1"/>
  <c r="AW5" i="6" s="1"/>
  <c r="Z5" i="6"/>
  <c r="AX5" i="6" s="1"/>
  <c r="AA5" i="6"/>
  <c r="AY5" i="6" s="1"/>
  <c r="AB5" i="6"/>
  <c r="AZ5" i="6" s="1"/>
  <c r="Y6" i="6"/>
  <c r="AW6" i="6" s="1"/>
  <c r="Z6" i="6"/>
  <c r="AX6" i="6" s="1"/>
  <c r="AA6" i="6"/>
  <c r="AY6" i="6" s="1"/>
  <c r="AB6" i="6"/>
  <c r="AZ6" i="6" s="1"/>
  <c r="Y7" i="6"/>
  <c r="AW7" i="6" s="1"/>
  <c r="Z7" i="6"/>
  <c r="AX7" i="6" s="1"/>
  <c r="AA7" i="6"/>
  <c r="AY7" i="6" s="1"/>
  <c r="AB7" i="6"/>
  <c r="AZ7" i="6" s="1"/>
  <c r="Y8" i="6"/>
  <c r="AW8" i="6" s="1"/>
  <c r="Z8" i="6"/>
  <c r="AX8" i="6" s="1"/>
  <c r="AA8" i="6"/>
  <c r="AY8" i="6" s="1"/>
  <c r="AB8" i="6"/>
  <c r="AZ8" i="6" s="1"/>
  <c r="Y9" i="6"/>
  <c r="AW9" i="6" s="1"/>
  <c r="Z9" i="6"/>
  <c r="AX9" i="6" s="1"/>
  <c r="AA9" i="6"/>
  <c r="AY9" i="6" s="1"/>
  <c r="AB9" i="6"/>
  <c r="AZ9" i="6" s="1"/>
  <c r="Y10" i="6"/>
  <c r="AW10" i="6" s="1"/>
  <c r="Z10" i="6"/>
  <c r="AX10" i="6" s="1"/>
  <c r="AA10" i="6"/>
  <c r="AY10" i="6" s="1"/>
  <c r="AB10" i="6"/>
  <c r="AZ10" i="6" s="1"/>
  <c r="Y11" i="6"/>
  <c r="AW11" i="6" s="1"/>
  <c r="Z11" i="6"/>
  <c r="AX11" i="6" s="1"/>
  <c r="AA11" i="6"/>
  <c r="AY11" i="6" s="1"/>
  <c r="AB11" i="6"/>
  <c r="AZ11" i="6" s="1"/>
  <c r="Y12" i="6"/>
  <c r="AW12" i="6" s="1"/>
  <c r="Z12" i="6"/>
  <c r="AX12" i="6" s="1"/>
  <c r="AA12" i="6"/>
  <c r="AY12" i="6" s="1"/>
  <c r="AB12" i="6"/>
  <c r="AZ12" i="6" s="1"/>
  <c r="Y13" i="6"/>
  <c r="AW13" i="6" s="1"/>
  <c r="Z13" i="6"/>
  <c r="AX13" i="6" s="1"/>
  <c r="AA13" i="6"/>
  <c r="AY13" i="6" s="1"/>
  <c r="AB13" i="6"/>
  <c r="AZ13" i="6" s="1"/>
  <c r="Y14" i="6"/>
  <c r="AW14" i="6" s="1"/>
  <c r="Z14" i="6"/>
  <c r="AX14" i="6" s="1"/>
  <c r="AA14" i="6"/>
  <c r="AY14" i="6" s="1"/>
  <c r="AB14" i="6"/>
  <c r="AZ14" i="6" s="1"/>
  <c r="Y15" i="6"/>
  <c r="AW15" i="6" s="1"/>
  <c r="Z15" i="6"/>
  <c r="AX15" i="6" s="1"/>
  <c r="AA15" i="6"/>
  <c r="AY15" i="6" s="1"/>
  <c r="AB15" i="6"/>
  <c r="AZ15" i="6" s="1"/>
  <c r="Y16" i="6"/>
  <c r="AW16" i="6" s="1"/>
  <c r="Z16" i="6"/>
  <c r="AX16" i="6" s="1"/>
  <c r="AA16" i="6"/>
  <c r="AY16" i="6" s="1"/>
  <c r="AB16" i="6"/>
  <c r="AZ16" i="6" s="1"/>
  <c r="Y17" i="6"/>
  <c r="AW17" i="6" s="1"/>
  <c r="Z17" i="6"/>
  <c r="AX17" i="6" s="1"/>
  <c r="AA17" i="6"/>
  <c r="AY17" i="6" s="1"/>
  <c r="AB17" i="6"/>
  <c r="AZ17" i="6" s="1"/>
  <c r="Y18" i="6"/>
  <c r="AW18" i="6" s="1"/>
  <c r="Z18" i="6"/>
  <c r="AX18" i="6" s="1"/>
  <c r="AA18" i="6"/>
  <c r="AY18" i="6" s="1"/>
  <c r="AB18" i="6"/>
  <c r="AZ18" i="6" s="1"/>
  <c r="Y19" i="6"/>
  <c r="AW19" i="6" s="1"/>
  <c r="Z19" i="6"/>
  <c r="AX19" i="6" s="1"/>
  <c r="AA19" i="6"/>
  <c r="AY19" i="6" s="1"/>
  <c r="AB19" i="6"/>
  <c r="AZ19" i="6" s="1"/>
  <c r="Y20" i="6"/>
  <c r="AW20" i="6" s="1"/>
  <c r="Z20" i="6"/>
  <c r="AX20" i="6" s="1"/>
  <c r="AA20" i="6"/>
  <c r="AY20" i="6" s="1"/>
  <c r="AB20" i="6"/>
  <c r="AZ20" i="6" s="1"/>
  <c r="Y21" i="6"/>
  <c r="AW21" i="6" s="1"/>
  <c r="Z21" i="6"/>
  <c r="AX21" i="6" s="1"/>
  <c r="AA21" i="6"/>
  <c r="AY21" i="6" s="1"/>
  <c r="AB21" i="6"/>
  <c r="AZ21" i="6" s="1"/>
  <c r="Y22" i="6"/>
  <c r="AW22" i="6" s="1"/>
  <c r="Z22" i="6"/>
  <c r="AX22" i="6" s="1"/>
  <c r="AA22" i="6"/>
  <c r="AY22" i="6" s="1"/>
  <c r="AB22" i="6"/>
  <c r="AZ22" i="6" s="1"/>
  <c r="Y23" i="6"/>
  <c r="AW23" i="6" s="1"/>
  <c r="Z23" i="6"/>
  <c r="AX23" i="6" s="1"/>
  <c r="AA23" i="6"/>
  <c r="AY23" i="6" s="1"/>
  <c r="AB23" i="6"/>
  <c r="AZ23" i="6" s="1"/>
  <c r="Y24" i="6"/>
  <c r="AW24" i="6" s="1"/>
  <c r="Z24" i="6"/>
  <c r="AX24" i="6" s="1"/>
  <c r="AA24" i="6"/>
  <c r="AY24" i="6" s="1"/>
  <c r="AB24" i="6"/>
  <c r="AZ24" i="6" s="1"/>
  <c r="Y25" i="6"/>
  <c r="AW25" i="6" s="1"/>
  <c r="Z25" i="6"/>
  <c r="AX25" i="6" s="1"/>
  <c r="AA25" i="6"/>
  <c r="AY25" i="6" s="1"/>
  <c r="AB25" i="6"/>
  <c r="AZ25" i="6" s="1"/>
  <c r="Y26" i="6"/>
  <c r="AW26" i="6" s="1"/>
  <c r="Z26" i="6"/>
  <c r="AX26" i="6" s="1"/>
  <c r="AA26" i="6"/>
  <c r="AY26" i="6" s="1"/>
  <c r="AB26" i="6"/>
  <c r="AZ26" i="6" s="1"/>
  <c r="Y27" i="6"/>
  <c r="AW27" i="6" s="1"/>
  <c r="Z27" i="6"/>
  <c r="AX27" i="6" s="1"/>
  <c r="AA27" i="6"/>
  <c r="AY27" i="6" s="1"/>
  <c r="AB27" i="6"/>
  <c r="AZ27" i="6" s="1"/>
  <c r="Y28" i="6"/>
  <c r="AW28" i="6" s="1"/>
  <c r="Z28" i="6"/>
  <c r="AX28" i="6" s="1"/>
  <c r="AA28" i="6"/>
  <c r="AY28" i="6" s="1"/>
  <c r="AB28" i="6"/>
  <c r="AZ28" i="6" s="1"/>
  <c r="Y29" i="6"/>
  <c r="AW29" i="6" s="1"/>
  <c r="Z29" i="6"/>
  <c r="AX29" i="6" s="1"/>
  <c r="AA29" i="6"/>
  <c r="AY29" i="6" s="1"/>
  <c r="AB29" i="6"/>
  <c r="AZ29" i="6" s="1"/>
  <c r="Y30" i="6"/>
  <c r="AW30" i="6" s="1"/>
  <c r="Z30" i="6"/>
  <c r="AX30" i="6" s="1"/>
  <c r="AA30" i="6"/>
  <c r="AY30" i="6" s="1"/>
  <c r="AB30" i="6"/>
  <c r="AZ30" i="6" s="1"/>
  <c r="Y31" i="6"/>
  <c r="AW31" i="6" s="1"/>
  <c r="Z31" i="6"/>
  <c r="AX31" i="6" s="1"/>
  <c r="AA31" i="6"/>
  <c r="AY31" i="6" s="1"/>
  <c r="AB31" i="6"/>
  <c r="AZ31" i="6" s="1"/>
  <c r="Y32" i="6"/>
  <c r="AW32" i="6" s="1"/>
  <c r="Z32" i="6"/>
  <c r="AX32" i="6" s="1"/>
  <c r="AA32" i="6"/>
  <c r="AY32" i="6" s="1"/>
  <c r="AB32" i="6"/>
  <c r="AZ32" i="6" s="1"/>
  <c r="Y33" i="6"/>
  <c r="AW33" i="6" s="1"/>
  <c r="Z33" i="6"/>
  <c r="AX33" i="6" s="1"/>
  <c r="AA33" i="6"/>
  <c r="AY33" i="6" s="1"/>
  <c r="AB33" i="6"/>
  <c r="AZ33" i="6" s="1"/>
  <c r="Y34" i="6"/>
  <c r="AW34" i="6" s="1"/>
  <c r="Z34" i="6"/>
  <c r="AX34" i="6" s="1"/>
  <c r="AA34" i="6"/>
  <c r="AY34" i="6" s="1"/>
  <c r="AB34" i="6"/>
  <c r="AZ34" i="6" s="1"/>
  <c r="Y35" i="6"/>
  <c r="AW35" i="6" s="1"/>
  <c r="Z35" i="6"/>
  <c r="AX35" i="6" s="1"/>
  <c r="AA35" i="6"/>
  <c r="AY35" i="6" s="1"/>
  <c r="AB35" i="6"/>
  <c r="AZ35" i="6" s="1"/>
  <c r="Y36" i="6"/>
  <c r="AW36" i="6" s="1"/>
  <c r="Z36" i="6"/>
  <c r="AX36" i="6" s="1"/>
  <c r="AA36" i="6"/>
  <c r="AY36" i="6" s="1"/>
  <c r="AB36" i="6"/>
  <c r="AZ36" i="6" s="1"/>
  <c r="Y37" i="6"/>
  <c r="AW37" i="6" s="1"/>
  <c r="Z37" i="6"/>
  <c r="AX37" i="6" s="1"/>
  <c r="AA37" i="6"/>
  <c r="AY37" i="6" s="1"/>
  <c r="AB37" i="6"/>
  <c r="AZ37" i="6" s="1"/>
  <c r="Y38" i="6"/>
  <c r="AW38" i="6" s="1"/>
  <c r="Z38" i="6"/>
  <c r="AX38" i="6" s="1"/>
  <c r="AA38" i="6"/>
  <c r="AY38" i="6" s="1"/>
  <c r="AB38" i="6"/>
  <c r="AZ38" i="6" s="1"/>
  <c r="Y39" i="6"/>
  <c r="AW39" i="6" s="1"/>
  <c r="Z39" i="6"/>
  <c r="AX39" i="6" s="1"/>
  <c r="AA39" i="6"/>
  <c r="AY39" i="6" s="1"/>
  <c r="AB39" i="6"/>
  <c r="AZ39" i="6" s="1"/>
  <c r="Y40" i="6"/>
  <c r="AW40" i="6" s="1"/>
  <c r="Z40" i="6"/>
  <c r="AX40" i="6" s="1"/>
  <c r="AA40" i="6"/>
  <c r="AY40" i="6" s="1"/>
  <c r="AB40" i="6"/>
  <c r="AZ40" i="6" s="1"/>
  <c r="Y41" i="6"/>
  <c r="AW41" i="6" s="1"/>
  <c r="Z41" i="6"/>
  <c r="AX41" i="6" s="1"/>
  <c r="AA41" i="6"/>
  <c r="AY41" i="6" s="1"/>
  <c r="AB41" i="6"/>
  <c r="AZ41" i="6" s="1"/>
  <c r="Y42" i="6"/>
  <c r="AW42" i="6" s="1"/>
  <c r="Z42" i="6"/>
  <c r="AX42" i="6" s="1"/>
  <c r="AA42" i="6"/>
  <c r="AY42" i="6" s="1"/>
  <c r="AB42" i="6"/>
  <c r="AZ42" i="6" s="1"/>
  <c r="Y43" i="6"/>
  <c r="AW43" i="6" s="1"/>
  <c r="Z43" i="6"/>
  <c r="AX43" i="6" s="1"/>
  <c r="AA43" i="6"/>
  <c r="AY43" i="6" s="1"/>
  <c r="AB43" i="6"/>
  <c r="AZ43" i="6" s="1"/>
  <c r="Y44" i="6"/>
  <c r="AW44" i="6" s="1"/>
  <c r="Z44" i="6"/>
  <c r="AX44" i="6" s="1"/>
  <c r="AA44" i="6"/>
  <c r="AY44" i="6" s="1"/>
  <c r="AB44" i="6"/>
  <c r="AZ44" i="6" s="1"/>
  <c r="Y45" i="6"/>
  <c r="AW45" i="6" s="1"/>
  <c r="Z45" i="6"/>
  <c r="AX45" i="6" s="1"/>
  <c r="AA45" i="6"/>
  <c r="AY45" i="6" s="1"/>
  <c r="AB45" i="6"/>
  <c r="AZ45" i="6" s="1"/>
  <c r="Y46" i="6"/>
  <c r="AW46" i="6" s="1"/>
  <c r="Z46" i="6"/>
  <c r="AX46" i="6" s="1"/>
  <c r="AA46" i="6"/>
  <c r="AY46" i="6" s="1"/>
  <c r="AB46" i="6"/>
  <c r="AZ46" i="6" s="1"/>
  <c r="Y47" i="6"/>
  <c r="AW47" i="6" s="1"/>
  <c r="Z47" i="6"/>
  <c r="AX47" i="6" s="1"/>
  <c r="AA47" i="6"/>
  <c r="AY47" i="6" s="1"/>
  <c r="AB47" i="6"/>
  <c r="AZ47" i="6" s="1"/>
  <c r="Y48" i="6"/>
  <c r="AW48" i="6" s="1"/>
  <c r="Z48" i="6"/>
  <c r="AX48" i="6" s="1"/>
  <c r="AA48" i="6"/>
  <c r="AY48" i="6" s="1"/>
  <c r="AB48" i="6"/>
  <c r="AZ48" i="6" s="1"/>
  <c r="Y49" i="6"/>
  <c r="AW49" i="6" s="1"/>
  <c r="Z49" i="6"/>
  <c r="AX49" i="6" s="1"/>
  <c r="AA49" i="6"/>
  <c r="AY49" i="6" s="1"/>
  <c r="AB49" i="6"/>
  <c r="AZ49" i="6" s="1"/>
  <c r="Y50" i="6"/>
  <c r="AW50" i="6" s="1"/>
  <c r="Z50" i="6"/>
  <c r="AX50" i="6" s="1"/>
  <c r="AA50" i="6"/>
  <c r="AY50" i="6" s="1"/>
  <c r="AB50" i="6"/>
  <c r="AZ50" i="6" s="1"/>
  <c r="Y51" i="6"/>
  <c r="AW51" i="6" s="1"/>
  <c r="Z51" i="6"/>
  <c r="AX51" i="6" s="1"/>
  <c r="AA51" i="6"/>
  <c r="AY51" i="6" s="1"/>
  <c r="AB51" i="6"/>
  <c r="AZ51" i="6" s="1"/>
  <c r="Y52" i="6"/>
  <c r="AW52" i="6" s="1"/>
  <c r="Z52" i="6"/>
  <c r="AX52" i="6" s="1"/>
  <c r="AA52" i="6"/>
  <c r="AY52" i="6" s="1"/>
  <c r="AB52" i="6"/>
  <c r="AZ52" i="6" s="1"/>
  <c r="Y53" i="6"/>
  <c r="AW53" i="6" s="1"/>
  <c r="Z53" i="6"/>
  <c r="AX53" i="6" s="1"/>
  <c r="AA53" i="6"/>
  <c r="AY53" i="6" s="1"/>
  <c r="AB53" i="6"/>
  <c r="AZ53" i="6" s="1"/>
  <c r="Y54" i="6"/>
  <c r="AW54" i="6" s="1"/>
  <c r="Z54" i="6"/>
  <c r="AX54" i="6" s="1"/>
  <c r="AA54" i="6"/>
  <c r="AY54" i="6" s="1"/>
  <c r="AB54" i="6"/>
  <c r="AZ54" i="6" s="1"/>
  <c r="Y55" i="6"/>
  <c r="AW55" i="6" s="1"/>
  <c r="Z55" i="6"/>
  <c r="AX55" i="6" s="1"/>
  <c r="AA55" i="6"/>
  <c r="AY55" i="6" s="1"/>
  <c r="AB55" i="6"/>
  <c r="AZ55" i="6" s="1"/>
  <c r="Y56" i="6"/>
  <c r="AW56" i="6" s="1"/>
  <c r="Z56" i="6"/>
  <c r="AX56" i="6" s="1"/>
  <c r="AA56" i="6"/>
  <c r="AY56" i="6" s="1"/>
  <c r="AB56" i="6"/>
  <c r="AZ56" i="6" s="1"/>
  <c r="Y57" i="6"/>
  <c r="AW57" i="6" s="1"/>
  <c r="Z57" i="6"/>
  <c r="AX57" i="6" s="1"/>
  <c r="AA57" i="6"/>
  <c r="AY57" i="6" s="1"/>
  <c r="AB57" i="6"/>
  <c r="AZ57" i="6" s="1"/>
  <c r="Y58" i="6"/>
  <c r="AW58" i="6" s="1"/>
  <c r="Z58" i="6"/>
  <c r="AX58" i="6" s="1"/>
  <c r="AA58" i="6"/>
  <c r="AY58" i="6" s="1"/>
  <c r="AB58" i="6"/>
  <c r="AZ58" i="6" s="1"/>
  <c r="Y59" i="6"/>
  <c r="AW59" i="6" s="1"/>
  <c r="Z59" i="6"/>
  <c r="AX59" i="6" s="1"/>
  <c r="AA59" i="6"/>
  <c r="AY59" i="6" s="1"/>
  <c r="AB59" i="6"/>
  <c r="AZ59" i="6" s="1"/>
  <c r="Y60" i="6"/>
  <c r="AW60" i="6" s="1"/>
  <c r="Z60" i="6"/>
  <c r="AX60" i="6" s="1"/>
  <c r="AA60" i="6"/>
  <c r="AY60" i="6" s="1"/>
  <c r="AB60" i="6"/>
  <c r="AZ60" i="6" s="1"/>
  <c r="Y61" i="6"/>
  <c r="AW61" i="6" s="1"/>
  <c r="Z61" i="6"/>
  <c r="AX61" i="6" s="1"/>
  <c r="AA61" i="6"/>
  <c r="AY61" i="6" s="1"/>
  <c r="AB61" i="6"/>
  <c r="AZ61" i="6" s="1"/>
  <c r="Y62" i="6"/>
  <c r="AW62" i="6" s="1"/>
  <c r="Z62" i="6"/>
  <c r="AX62" i="6" s="1"/>
  <c r="AA62" i="6"/>
  <c r="AY62" i="6" s="1"/>
  <c r="AB62" i="6"/>
  <c r="AZ62" i="6" s="1"/>
  <c r="Y63" i="6"/>
  <c r="AW63" i="6" s="1"/>
  <c r="Z63" i="6"/>
  <c r="AX63" i="6" s="1"/>
  <c r="AA63" i="6"/>
  <c r="AY63" i="6" s="1"/>
  <c r="AB63" i="6"/>
  <c r="AZ63" i="6" s="1"/>
  <c r="Y64" i="6"/>
  <c r="AW64" i="6" s="1"/>
  <c r="Z64" i="6"/>
  <c r="AX64" i="6" s="1"/>
  <c r="AA64" i="6"/>
  <c r="AY64" i="6" s="1"/>
  <c r="AB64" i="6"/>
  <c r="AZ64" i="6" s="1"/>
  <c r="Y65" i="6"/>
  <c r="AW65" i="6" s="1"/>
  <c r="Z65" i="6"/>
  <c r="AX65" i="6" s="1"/>
  <c r="AA65" i="6"/>
  <c r="AY65" i="6" s="1"/>
  <c r="AB65" i="6"/>
  <c r="AZ65" i="6" s="1"/>
  <c r="Y66" i="6"/>
  <c r="AW66" i="6" s="1"/>
  <c r="Z66" i="6"/>
  <c r="AX66" i="6" s="1"/>
  <c r="AA66" i="6"/>
  <c r="AY66" i="6" s="1"/>
  <c r="AB66" i="6"/>
  <c r="AZ66" i="6" s="1"/>
  <c r="Y67" i="6"/>
  <c r="AW67" i="6" s="1"/>
  <c r="Z67" i="6"/>
  <c r="AX67" i="6" s="1"/>
  <c r="AA67" i="6"/>
  <c r="AY67" i="6" s="1"/>
  <c r="AB67" i="6"/>
  <c r="AZ67" i="6" s="1"/>
  <c r="Y68" i="6"/>
  <c r="AW68" i="6" s="1"/>
  <c r="Z68" i="6"/>
  <c r="AX68" i="6" s="1"/>
  <c r="AA68" i="6"/>
  <c r="AY68" i="6" s="1"/>
  <c r="AB68" i="6"/>
  <c r="AZ68" i="6" s="1"/>
  <c r="Y69" i="6"/>
  <c r="AW69" i="6" s="1"/>
  <c r="Z69" i="6"/>
  <c r="AX69" i="6" s="1"/>
  <c r="AA69" i="6"/>
  <c r="AY69" i="6" s="1"/>
  <c r="AB69" i="6"/>
  <c r="AZ69" i="6" s="1"/>
  <c r="Y70" i="6"/>
  <c r="AW70" i="6" s="1"/>
  <c r="Z70" i="6"/>
  <c r="AX70" i="6" s="1"/>
  <c r="AA70" i="6"/>
  <c r="AY70" i="6" s="1"/>
  <c r="AB70" i="6"/>
  <c r="AZ70" i="6" s="1"/>
  <c r="Y71" i="6"/>
  <c r="AW71" i="6" s="1"/>
  <c r="Z71" i="6"/>
  <c r="AX71" i="6" s="1"/>
  <c r="AA71" i="6"/>
  <c r="AY71" i="6" s="1"/>
  <c r="AB71" i="6"/>
  <c r="AZ71" i="6" s="1"/>
  <c r="Y72" i="6"/>
  <c r="AW72" i="6" s="1"/>
  <c r="Z72" i="6"/>
  <c r="AX72" i="6" s="1"/>
  <c r="AA72" i="6"/>
  <c r="AY72" i="6" s="1"/>
  <c r="AB72" i="6"/>
  <c r="AZ72" i="6" s="1"/>
  <c r="Y73" i="6"/>
  <c r="AW73" i="6" s="1"/>
  <c r="Z73" i="6"/>
  <c r="AX73" i="6" s="1"/>
  <c r="AA73" i="6"/>
  <c r="AY73" i="6" s="1"/>
  <c r="AB73" i="6"/>
  <c r="AZ73" i="6" s="1"/>
  <c r="Y74" i="6"/>
  <c r="AW74" i="6" s="1"/>
  <c r="Z74" i="6"/>
  <c r="AX74" i="6" s="1"/>
  <c r="AA74" i="6"/>
  <c r="AY74" i="6" s="1"/>
  <c r="AB74" i="6"/>
  <c r="AZ74" i="6" s="1"/>
  <c r="Y75" i="6"/>
  <c r="AW75" i="6" s="1"/>
  <c r="Z75" i="6"/>
  <c r="AX75" i="6" s="1"/>
  <c r="AA75" i="6"/>
  <c r="AY75" i="6" s="1"/>
  <c r="AB75" i="6"/>
  <c r="AZ75" i="6" s="1"/>
  <c r="Y76" i="6"/>
  <c r="AW76" i="6" s="1"/>
  <c r="Z76" i="6"/>
  <c r="AX76" i="6" s="1"/>
  <c r="AA76" i="6"/>
  <c r="AY76" i="6" s="1"/>
  <c r="AB76" i="6"/>
  <c r="AZ76" i="6" s="1"/>
  <c r="Y77" i="6"/>
  <c r="AW77" i="6" s="1"/>
  <c r="Z77" i="6"/>
  <c r="AX77" i="6" s="1"/>
  <c r="AA77" i="6"/>
  <c r="AY77" i="6" s="1"/>
  <c r="AB77" i="6"/>
  <c r="AZ77" i="6" s="1"/>
  <c r="Y78" i="6"/>
  <c r="AW78" i="6" s="1"/>
  <c r="Z78" i="6"/>
  <c r="AX78" i="6" s="1"/>
  <c r="AA78" i="6"/>
  <c r="AY78" i="6" s="1"/>
  <c r="AB78" i="6"/>
  <c r="AZ78" i="6" s="1"/>
  <c r="Y79" i="6"/>
  <c r="AW79" i="6" s="1"/>
  <c r="Z79" i="6"/>
  <c r="AX79" i="6" s="1"/>
  <c r="AA79" i="6"/>
  <c r="AY79" i="6" s="1"/>
  <c r="AB79" i="6"/>
  <c r="AZ79" i="6" s="1"/>
  <c r="Y80" i="6"/>
  <c r="AW80" i="6" s="1"/>
  <c r="Z80" i="6"/>
  <c r="AX80" i="6" s="1"/>
  <c r="AA80" i="6"/>
  <c r="AY80" i="6" s="1"/>
  <c r="AB80" i="6"/>
  <c r="AZ80" i="6" s="1"/>
  <c r="Y81" i="6"/>
  <c r="AW81" i="6" s="1"/>
  <c r="Z81" i="6"/>
  <c r="AX81" i="6" s="1"/>
  <c r="AA81" i="6"/>
  <c r="AY81" i="6" s="1"/>
  <c r="AB81" i="6"/>
  <c r="AZ81" i="6" s="1"/>
  <c r="Y82" i="6"/>
  <c r="AW82" i="6" s="1"/>
  <c r="Z82" i="6"/>
  <c r="AX82" i="6" s="1"/>
  <c r="AA82" i="6"/>
  <c r="AY82" i="6" s="1"/>
  <c r="AB82" i="6"/>
  <c r="AZ82" i="6" s="1"/>
  <c r="Y83" i="6"/>
  <c r="AW83" i="6" s="1"/>
  <c r="Z83" i="6"/>
  <c r="AX83" i="6" s="1"/>
  <c r="AA83" i="6"/>
  <c r="AY83" i="6" s="1"/>
  <c r="AB83" i="6"/>
  <c r="AZ83" i="6" s="1"/>
  <c r="Y84" i="6"/>
  <c r="AW84" i="6" s="1"/>
  <c r="Z84" i="6"/>
  <c r="AX84" i="6" s="1"/>
  <c r="AA84" i="6"/>
  <c r="AY84" i="6" s="1"/>
  <c r="AB84" i="6"/>
  <c r="AZ84" i="6" s="1"/>
  <c r="Y85" i="6"/>
  <c r="AW85" i="6" s="1"/>
  <c r="Z85" i="6"/>
  <c r="AX85" i="6" s="1"/>
  <c r="AA85" i="6"/>
  <c r="AY85" i="6" s="1"/>
  <c r="AB85" i="6"/>
  <c r="AZ85" i="6" s="1"/>
  <c r="Y86" i="6"/>
  <c r="AW86" i="6" s="1"/>
  <c r="Z86" i="6"/>
  <c r="AX86" i="6" s="1"/>
  <c r="AA86" i="6"/>
  <c r="AY86" i="6" s="1"/>
  <c r="AB86" i="6"/>
  <c r="AZ86" i="6" s="1"/>
  <c r="Y87" i="6"/>
  <c r="AW87" i="6" s="1"/>
  <c r="Z87" i="6"/>
  <c r="AX87" i="6" s="1"/>
  <c r="AA87" i="6"/>
  <c r="AY87" i="6" s="1"/>
  <c r="AB87" i="6"/>
  <c r="AZ87" i="6" s="1"/>
  <c r="Y88" i="6"/>
  <c r="AW88" i="6" s="1"/>
  <c r="Z88" i="6"/>
  <c r="AX88" i="6" s="1"/>
  <c r="AA88" i="6"/>
  <c r="AY88" i="6" s="1"/>
  <c r="AB88" i="6"/>
  <c r="AZ88" i="6" s="1"/>
  <c r="Y89" i="6"/>
  <c r="AW89" i="6" s="1"/>
  <c r="Z89" i="6"/>
  <c r="AX89" i="6" s="1"/>
  <c r="AA89" i="6"/>
  <c r="AY89" i="6" s="1"/>
  <c r="AB89" i="6"/>
  <c r="AZ89" i="6" s="1"/>
  <c r="Y90" i="6"/>
  <c r="AW90" i="6" s="1"/>
  <c r="Z90" i="6"/>
  <c r="AX90" i="6" s="1"/>
  <c r="AA90" i="6"/>
  <c r="AY90" i="6" s="1"/>
  <c r="AB90" i="6"/>
  <c r="AZ90" i="6" s="1"/>
  <c r="Y91" i="6"/>
  <c r="AW91" i="6" s="1"/>
  <c r="Z91" i="6"/>
  <c r="AX91" i="6" s="1"/>
  <c r="AA91" i="6"/>
  <c r="AY91" i="6" s="1"/>
  <c r="AB91" i="6"/>
  <c r="AZ91" i="6" s="1"/>
  <c r="Y92" i="6"/>
  <c r="AW92" i="6" s="1"/>
  <c r="Z92" i="6"/>
  <c r="AX92" i="6" s="1"/>
  <c r="AA92" i="6"/>
  <c r="AY92" i="6" s="1"/>
  <c r="AB92" i="6"/>
  <c r="AZ92" i="6" s="1"/>
  <c r="Y93" i="6"/>
  <c r="AW93" i="6" s="1"/>
  <c r="Z93" i="6"/>
  <c r="AX93" i="6" s="1"/>
  <c r="AA93" i="6"/>
  <c r="AY93" i="6" s="1"/>
  <c r="AB93" i="6"/>
  <c r="AZ93" i="6" s="1"/>
  <c r="Y94" i="6"/>
  <c r="AW94" i="6" s="1"/>
  <c r="Z94" i="6"/>
  <c r="AX94" i="6" s="1"/>
  <c r="AA94" i="6"/>
  <c r="AY94" i="6" s="1"/>
  <c r="AB94" i="6"/>
  <c r="AZ94" i="6" s="1"/>
  <c r="Y95" i="6"/>
  <c r="AW95" i="6" s="1"/>
  <c r="Z95" i="6"/>
  <c r="AX95" i="6" s="1"/>
  <c r="AA95" i="6"/>
  <c r="AY95" i="6" s="1"/>
  <c r="AB95" i="6"/>
  <c r="AZ95" i="6" s="1"/>
  <c r="Y96" i="6"/>
  <c r="AW96" i="6" s="1"/>
  <c r="Z96" i="6"/>
  <c r="AX96" i="6" s="1"/>
  <c r="AA96" i="6"/>
  <c r="AY96" i="6" s="1"/>
  <c r="AB96" i="6"/>
  <c r="AZ96" i="6" s="1"/>
  <c r="Y97" i="6"/>
  <c r="AW97" i="6" s="1"/>
  <c r="Z97" i="6"/>
  <c r="AX97" i="6" s="1"/>
  <c r="AA97" i="6"/>
  <c r="AY97" i="6" s="1"/>
  <c r="AB97" i="6"/>
  <c r="AZ97" i="6" s="1"/>
  <c r="Y98" i="6"/>
  <c r="AW98" i="6" s="1"/>
  <c r="Z98" i="6"/>
  <c r="AX98" i="6" s="1"/>
  <c r="AA98" i="6"/>
  <c r="AY98" i="6" s="1"/>
  <c r="AB98" i="6"/>
  <c r="AZ98" i="6" s="1"/>
  <c r="Y99" i="6"/>
  <c r="AW99" i="6" s="1"/>
  <c r="Z99" i="6"/>
  <c r="AX99" i="6" s="1"/>
  <c r="AA99" i="6"/>
  <c r="AY99" i="6" s="1"/>
  <c r="AB99" i="6"/>
  <c r="AZ99" i="6" s="1"/>
  <c r="Z4" i="6"/>
  <c r="AX4" i="6" s="1"/>
  <c r="AA4" i="6"/>
  <c r="AY4" i="6" s="1"/>
  <c r="AB4" i="6"/>
  <c r="AZ4" i="6" s="1"/>
  <c r="M5" i="6"/>
  <c r="AM5" i="6" s="1"/>
  <c r="N5" i="6"/>
  <c r="AN5" i="6" s="1"/>
  <c r="M6" i="6"/>
  <c r="AM6" i="6" s="1"/>
  <c r="N6" i="6"/>
  <c r="AN6" i="6" s="1"/>
  <c r="M7" i="6"/>
  <c r="AM7" i="6" s="1"/>
  <c r="N7" i="6"/>
  <c r="AN7" i="6" s="1"/>
  <c r="M8" i="6"/>
  <c r="AM8" i="6" s="1"/>
  <c r="N8" i="6"/>
  <c r="AN8" i="6" s="1"/>
  <c r="M9" i="6"/>
  <c r="AM9" i="6" s="1"/>
  <c r="N9" i="6"/>
  <c r="AN9" i="6" s="1"/>
  <c r="M10" i="6"/>
  <c r="AM10" i="6" s="1"/>
  <c r="N10" i="6"/>
  <c r="AN10" i="6" s="1"/>
  <c r="M11" i="6"/>
  <c r="AM11" i="6" s="1"/>
  <c r="N11" i="6"/>
  <c r="AN11" i="6" s="1"/>
  <c r="M12" i="6"/>
  <c r="AM12" i="6" s="1"/>
  <c r="N12" i="6"/>
  <c r="AN12" i="6" s="1"/>
  <c r="M13" i="6"/>
  <c r="AM13" i="6" s="1"/>
  <c r="N13" i="6"/>
  <c r="AN13" i="6" s="1"/>
  <c r="M14" i="6"/>
  <c r="AM14" i="6" s="1"/>
  <c r="N14" i="6"/>
  <c r="AN14" i="6" s="1"/>
  <c r="M15" i="6"/>
  <c r="AM15" i="6" s="1"/>
  <c r="N15" i="6"/>
  <c r="AN15" i="6" s="1"/>
  <c r="M16" i="6"/>
  <c r="AM16" i="6" s="1"/>
  <c r="N16" i="6"/>
  <c r="AN16" i="6" s="1"/>
  <c r="M17" i="6"/>
  <c r="AM17" i="6" s="1"/>
  <c r="N17" i="6"/>
  <c r="AN17" i="6" s="1"/>
  <c r="M18" i="6"/>
  <c r="AM18" i="6" s="1"/>
  <c r="N18" i="6"/>
  <c r="AN18" i="6" s="1"/>
  <c r="M19" i="6"/>
  <c r="AM19" i="6" s="1"/>
  <c r="N19" i="6"/>
  <c r="AN19" i="6" s="1"/>
  <c r="M20" i="6"/>
  <c r="AM20" i="6" s="1"/>
  <c r="N20" i="6"/>
  <c r="AN20" i="6" s="1"/>
  <c r="M21" i="6"/>
  <c r="AM21" i="6" s="1"/>
  <c r="N21" i="6"/>
  <c r="AN21" i="6" s="1"/>
  <c r="M22" i="6"/>
  <c r="AM22" i="6" s="1"/>
  <c r="N22" i="6"/>
  <c r="AN22" i="6" s="1"/>
  <c r="M23" i="6"/>
  <c r="AM23" i="6" s="1"/>
  <c r="N23" i="6"/>
  <c r="AN23" i="6" s="1"/>
  <c r="M24" i="6"/>
  <c r="AM24" i="6" s="1"/>
  <c r="N24" i="6"/>
  <c r="AN24" i="6" s="1"/>
  <c r="M25" i="6"/>
  <c r="AM25" i="6" s="1"/>
  <c r="N25" i="6"/>
  <c r="AN25" i="6" s="1"/>
  <c r="M26" i="6"/>
  <c r="AM26" i="6" s="1"/>
  <c r="N26" i="6"/>
  <c r="AN26" i="6" s="1"/>
  <c r="M27" i="6"/>
  <c r="AM27" i="6" s="1"/>
  <c r="N27" i="6"/>
  <c r="AN27" i="6" s="1"/>
  <c r="M28" i="6"/>
  <c r="AM28" i="6" s="1"/>
  <c r="N28" i="6"/>
  <c r="AN28" i="6" s="1"/>
  <c r="M29" i="6"/>
  <c r="AM29" i="6" s="1"/>
  <c r="N29" i="6"/>
  <c r="AN29" i="6" s="1"/>
  <c r="M30" i="6"/>
  <c r="AM30" i="6" s="1"/>
  <c r="N30" i="6"/>
  <c r="AN30" i="6" s="1"/>
  <c r="M31" i="6"/>
  <c r="AM31" i="6" s="1"/>
  <c r="N31" i="6"/>
  <c r="AN31" i="6" s="1"/>
  <c r="M32" i="6"/>
  <c r="AM32" i="6" s="1"/>
  <c r="N32" i="6"/>
  <c r="AN32" i="6" s="1"/>
  <c r="M33" i="6"/>
  <c r="AM33" i="6" s="1"/>
  <c r="N33" i="6"/>
  <c r="AN33" i="6" s="1"/>
  <c r="M34" i="6"/>
  <c r="AM34" i="6" s="1"/>
  <c r="N34" i="6"/>
  <c r="AN34" i="6" s="1"/>
  <c r="M35" i="6"/>
  <c r="AM35" i="6" s="1"/>
  <c r="N35" i="6"/>
  <c r="AN35" i="6" s="1"/>
  <c r="M36" i="6"/>
  <c r="AM36" i="6" s="1"/>
  <c r="N36" i="6"/>
  <c r="AN36" i="6" s="1"/>
  <c r="M37" i="6"/>
  <c r="AM37" i="6" s="1"/>
  <c r="N37" i="6"/>
  <c r="AN37" i="6" s="1"/>
  <c r="M38" i="6"/>
  <c r="AM38" i="6" s="1"/>
  <c r="N38" i="6"/>
  <c r="AN38" i="6" s="1"/>
  <c r="M39" i="6"/>
  <c r="AM39" i="6" s="1"/>
  <c r="N39" i="6"/>
  <c r="AN39" i="6" s="1"/>
  <c r="M40" i="6"/>
  <c r="AM40" i="6" s="1"/>
  <c r="N40" i="6"/>
  <c r="AN40" i="6" s="1"/>
  <c r="M41" i="6"/>
  <c r="AM41" i="6" s="1"/>
  <c r="N41" i="6"/>
  <c r="AN41" i="6" s="1"/>
  <c r="M42" i="6"/>
  <c r="AM42" i="6" s="1"/>
  <c r="N42" i="6"/>
  <c r="AN42" i="6" s="1"/>
  <c r="M43" i="6"/>
  <c r="AM43" i="6" s="1"/>
  <c r="N43" i="6"/>
  <c r="AN43" i="6" s="1"/>
  <c r="M44" i="6"/>
  <c r="AM44" i="6" s="1"/>
  <c r="N44" i="6"/>
  <c r="AN44" i="6" s="1"/>
  <c r="M45" i="6"/>
  <c r="AM45" i="6" s="1"/>
  <c r="N45" i="6"/>
  <c r="AN45" i="6" s="1"/>
  <c r="M46" i="6"/>
  <c r="AM46" i="6" s="1"/>
  <c r="N46" i="6"/>
  <c r="AN46" i="6" s="1"/>
  <c r="M47" i="6"/>
  <c r="AM47" i="6" s="1"/>
  <c r="N47" i="6"/>
  <c r="AN47" i="6" s="1"/>
  <c r="M48" i="6"/>
  <c r="AM48" i="6" s="1"/>
  <c r="N48" i="6"/>
  <c r="AN48" i="6" s="1"/>
  <c r="M49" i="6"/>
  <c r="AM49" i="6" s="1"/>
  <c r="N49" i="6"/>
  <c r="AN49" i="6" s="1"/>
  <c r="M50" i="6"/>
  <c r="AM50" i="6" s="1"/>
  <c r="N50" i="6"/>
  <c r="AN50" i="6" s="1"/>
  <c r="M51" i="6"/>
  <c r="AM51" i="6" s="1"/>
  <c r="N51" i="6"/>
  <c r="AN51" i="6" s="1"/>
  <c r="M52" i="6"/>
  <c r="AM52" i="6" s="1"/>
  <c r="N52" i="6"/>
  <c r="AN52" i="6" s="1"/>
  <c r="M53" i="6"/>
  <c r="AM53" i="6" s="1"/>
  <c r="N53" i="6"/>
  <c r="AN53" i="6" s="1"/>
  <c r="M54" i="6"/>
  <c r="AM54" i="6" s="1"/>
  <c r="N54" i="6"/>
  <c r="AN54" i="6" s="1"/>
  <c r="M55" i="6"/>
  <c r="AM55" i="6" s="1"/>
  <c r="N55" i="6"/>
  <c r="AN55" i="6" s="1"/>
  <c r="M56" i="6"/>
  <c r="AM56" i="6" s="1"/>
  <c r="N56" i="6"/>
  <c r="AN56" i="6" s="1"/>
  <c r="M57" i="6"/>
  <c r="AM57" i="6" s="1"/>
  <c r="N57" i="6"/>
  <c r="AN57" i="6" s="1"/>
  <c r="M58" i="6"/>
  <c r="AM58" i="6" s="1"/>
  <c r="N58" i="6"/>
  <c r="AN58" i="6" s="1"/>
  <c r="M59" i="6"/>
  <c r="AM59" i="6" s="1"/>
  <c r="N59" i="6"/>
  <c r="AN59" i="6" s="1"/>
  <c r="M60" i="6"/>
  <c r="AM60" i="6" s="1"/>
  <c r="N60" i="6"/>
  <c r="AN60" i="6" s="1"/>
  <c r="M61" i="6"/>
  <c r="AM61" i="6" s="1"/>
  <c r="N61" i="6"/>
  <c r="AN61" i="6" s="1"/>
  <c r="M62" i="6"/>
  <c r="AM62" i="6" s="1"/>
  <c r="N62" i="6"/>
  <c r="AN62" i="6" s="1"/>
  <c r="M63" i="6"/>
  <c r="AM63" i="6" s="1"/>
  <c r="N63" i="6"/>
  <c r="AN63" i="6" s="1"/>
  <c r="M64" i="6"/>
  <c r="AM64" i="6" s="1"/>
  <c r="N64" i="6"/>
  <c r="AN64" i="6" s="1"/>
  <c r="M65" i="6"/>
  <c r="AM65" i="6" s="1"/>
  <c r="N65" i="6"/>
  <c r="AN65" i="6" s="1"/>
  <c r="M66" i="6"/>
  <c r="AM66" i="6" s="1"/>
  <c r="N66" i="6"/>
  <c r="AN66" i="6" s="1"/>
  <c r="M67" i="6"/>
  <c r="AM67" i="6" s="1"/>
  <c r="N67" i="6"/>
  <c r="AN67" i="6" s="1"/>
  <c r="M68" i="6"/>
  <c r="AM68" i="6" s="1"/>
  <c r="N68" i="6"/>
  <c r="AN68" i="6" s="1"/>
  <c r="M69" i="6"/>
  <c r="AM69" i="6" s="1"/>
  <c r="N69" i="6"/>
  <c r="AN69" i="6" s="1"/>
  <c r="M70" i="6"/>
  <c r="AM70" i="6" s="1"/>
  <c r="N70" i="6"/>
  <c r="AN70" i="6" s="1"/>
  <c r="M71" i="6"/>
  <c r="AM71" i="6" s="1"/>
  <c r="N71" i="6"/>
  <c r="AN71" i="6" s="1"/>
  <c r="M72" i="6"/>
  <c r="AM72" i="6" s="1"/>
  <c r="N72" i="6"/>
  <c r="AN72" i="6" s="1"/>
  <c r="M73" i="6"/>
  <c r="AM73" i="6" s="1"/>
  <c r="N73" i="6"/>
  <c r="AN73" i="6" s="1"/>
  <c r="M74" i="6"/>
  <c r="AM74" i="6" s="1"/>
  <c r="N74" i="6"/>
  <c r="AN74" i="6" s="1"/>
  <c r="M75" i="6"/>
  <c r="AM75" i="6" s="1"/>
  <c r="N75" i="6"/>
  <c r="AN75" i="6" s="1"/>
  <c r="M76" i="6"/>
  <c r="AM76" i="6" s="1"/>
  <c r="N76" i="6"/>
  <c r="AN76" i="6" s="1"/>
  <c r="M77" i="6"/>
  <c r="AM77" i="6" s="1"/>
  <c r="N77" i="6"/>
  <c r="AN77" i="6" s="1"/>
  <c r="M78" i="6"/>
  <c r="AM78" i="6" s="1"/>
  <c r="N78" i="6"/>
  <c r="AN78" i="6" s="1"/>
  <c r="M79" i="6"/>
  <c r="AM79" i="6" s="1"/>
  <c r="N79" i="6"/>
  <c r="AN79" i="6" s="1"/>
  <c r="M80" i="6"/>
  <c r="AM80" i="6" s="1"/>
  <c r="N80" i="6"/>
  <c r="AN80" i="6" s="1"/>
  <c r="M81" i="6"/>
  <c r="AM81" i="6" s="1"/>
  <c r="N81" i="6"/>
  <c r="AN81" i="6" s="1"/>
  <c r="M82" i="6"/>
  <c r="AM82" i="6" s="1"/>
  <c r="N82" i="6"/>
  <c r="AN82" i="6" s="1"/>
  <c r="M83" i="6"/>
  <c r="AM83" i="6" s="1"/>
  <c r="N83" i="6"/>
  <c r="AN83" i="6" s="1"/>
  <c r="M84" i="6"/>
  <c r="AM84" i="6" s="1"/>
  <c r="N84" i="6"/>
  <c r="AN84" i="6" s="1"/>
  <c r="M85" i="6"/>
  <c r="AM85" i="6" s="1"/>
  <c r="N85" i="6"/>
  <c r="AN85" i="6" s="1"/>
  <c r="M86" i="6"/>
  <c r="AM86" i="6" s="1"/>
  <c r="N86" i="6"/>
  <c r="AN86" i="6" s="1"/>
  <c r="M87" i="6"/>
  <c r="AM87" i="6" s="1"/>
  <c r="N87" i="6"/>
  <c r="AN87" i="6" s="1"/>
  <c r="M88" i="6"/>
  <c r="AM88" i="6" s="1"/>
  <c r="N88" i="6"/>
  <c r="AN88" i="6" s="1"/>
  <c r="M89" i="6"/>
  <c r="AM89" i="6" s="1"/>
  <c r="N89" i="6"/>
  <c r="AN89" i="6" s="1"/>
  <c r="M90" i="6"/>
  <c r="AM90" i="6" s="1"/>
  <c r="N90" i="6"/>
  <c r="AN90" i="6" s="1"/>
  <c r="M91" i="6"/>
  <c r="AM91" i="6" s="1"/>
  <c r="N91" i="6"/>
  <c r="AN91" i="6" s="1"/>
  <c r="M92" i="6"/>
  <c r="AM92" i="6" s="1"/>
  <c r="N92" i="6"/>
  <c r="AN92" i="6" s="1"/>
  <c r="M93" i="6"/>
  <c r="AM93" i="6" s="1"/>
  <c r="N93" i="6"/>
  <c r="AN93" i="6" s="1"/>
  <c r="M94" i="6"/>
  <c r="AM94" i="6" s="1"/>
  <c r="N94" i="6"/>
  <c r="AN94" i="6" s="1"/>
  <c r="M95" i="6"/>
  <c r="AM95" i="6" s="1"/>
  <c r="N95" i="6"/>
  <c r="AN95" i="6" s="1"/>
  <c r="M96" i="6"/>
  <c r="AM96" i="6" s="1"/>
  <c r="N96" i="6"/>
  <c r="AN96" i="6" s="1"/>
  <c r="M97" i="6"/>
  <c r="AM97" i="6" s="1"/>
  <c r="N97" i="6"/>
  <c r="AN97" i="6" s="1"/>
  <c r="M98" i="6"/>
  <c r="AM98" i="6" s="1"/>
  <c r="N98" i="6"/>
  <c r="AN98" i="6" s="1"/>
  <c r="M99" i="6"/>
  <c r="AM99" i="6" s="1"/>
  <c r="N99" i="6"/>
  <c r="AN99" i="6" s="1"/>
  <c r="M4" i="6"/>
  <c r="AM4" i="6" s="1"/>
  <c r="N4" i="6"/>
  <c r="AN4" i="6" s="1"/>
  <c r="N111" i="6" l="1"/>
  <c r="AA111" i="6"/>
  <c r="AB111" i="6"/>
  <c r="M111" i="6"/>
  <c r="Z111" i="6"/>
  <c r="T5" i="6"/>
  <c r="AR5" i="6" s="1"/>
  <c r="U5" i="6"/>
  <c r="AS5" i="6" s="1"/>
  <c r="V5" i="6"/>
  <c r="AT5" i="6" s="1"/>
  <c r="W5" i="6"/>
  <c r="AU5" i="6" s="1"/>
  <c r="X5" i="6"/>
  <c r="AV5" i="6" s="1"/>
  <c r="T6" i="6"/>
  <c r="AR6" i="6" s="1"/>
  <c r="U6" i="6"/>
  <c r="AS6" i="6" s="1"/>
  <c r="V6" i="6"/>
  <c r="AT6" i="6" s="1"/>
  <c r="W6" i="6"/>
  <c r="AU6" i="6" s="1"/>
  <c r="X6" i="6"/>
  <c r="AV6" i="6" s="1"/>
  <c r="T7" i="6"/>
  <c r="AR7" i="6" s="1"/>
  <c r="U7" i="6"/>
  <c r="AS7" i="6" s="1"/>
  <c r="V7" i="6"/>
  <c r="AT7" i="6" s="1"/>
  <c r="W7" i="6"/>
  <c r="AU7" i="6" s="1"/>
  <c r="X7" i="6"/>
  <c r="AV7" i="6" s="1"/>
  <c r="T8" i="6"/>
  <c r="AR8" i="6" s="1"/>
  <c r="U8" i="6"/>
  <c r="AS8" i="6" s="1"/>
  <c r="V8" i="6"/>
  <c r="AT8" i="6" s="1"/>
  <c r="W8" i="6"/>
  <c r="AU8" i="6" s="1"/>
  <c r="X8" i="6"/>
  <c r="AV8" i="6" s="1"/>
  <c r="T9" i="6"/>
  <c r="AR9" i="6" s="1"/>
  <c r="U9" i="6"/>
  <c r="AS9" i="6" s="1"/>
  <c r="V9" i="6"/>
  <c r="AT9" i="6" s="1"/>
  <c r="W9" i="6"/>
  <c r="AU9" i="6" s="1"/>
  <c r="X9" i="6"/>
  <c r="AV9" i="6" s="1"/>
  <c r="T10" i="6"/>
  <c r="AR10" i="6" s="1"/>
  <c r="U10" i="6"/>
  <c r="AS10" i="6" s="1"/>
  <c r="V10" i="6"/>
  <c r="AT10" i="6" s="1"/>
  <c r="W10" i="6"/>
  <c r="AU10" i="6" s="1"/>
  <c r="X10" i="6"/>
  <c r="AV10" i="6" s="1"/>
  <c r="T11" i="6"/>
  <c r="AR11" i="6" s="1"/>
  <c r="U11" i="6"/>
  <c r="AS11" i="6" s="1"/>
  <c r="V11" i="6"/>
  <c r="AT11" i="6" s="1"/>
  <c r="W11" i="6"/>
  <c r="AU11" i="6" s="1"/>
  <c r="X11" i="6"/>
  <c r="AV11" i="6" s="1"/>
  <c r="T12" i="6"/>
  <c r="AR12" i="6" s="1"/>
  <c r="U12" i="6"/>
  <c r="AS12" i="6" s="1"/>
  <c r="V12" i="6"/>
  <c r="AT12" i="6" s="1"/>
  <c r="W12" i="6"/>
  <c r="AU12" i="6" s="1"/>
  <c r="X12" i="6"/>
  <c r="AV12" i="6" s="1"/>
  <c r="T13" i="6"/>
  <c r="AR13" i="6" s="1"/>
  <c r="U13" i="6"/>
  <c r="AS13" i="6" s="1"/>
  <c r="V13" i="6"/>
  <c r="AT13" i="6" s="1"/>
  <c r="W13" i="6"/>
  <c r="AU13" i="6" s="1"/>
  <c r="X13" i="6"/>
  <c r="AV13" i="6" s="1"/>
  <c r="T14" i="6"/>
  <c r="AR14" i="6" s="1"/>
  <c r="U14" i="6"/>
  <c r="AS14" i="6" s="1"/>
  <c r="V14" i="6"/>
  <c r="AT14" i="6" s="1"/>
  <c r="W14" i="6"/>
  <c r="AU14" i="6" s="1"/>
  <c r="X14" i="6"/>
  <c r="AV14" i="6" s="1"/>
  <c r="T15" i="6"/>
  <c r="AR15" i="6" s="1"/>
  <c r="U15" i="6"/>
  <c r="AS15" i="6" s="1"/>
  <c r="V15" i="6"/>
  <c r="AT15" i="6" s="1"/>
  <c r="W15" i="6"/>
  <c r="AU15" i="6" s="1"/>
  <c r="X15" i="6"/>
  <c r="AV15" i="6" s="1"/>
  <c r="T16" i="6"/>
  <c r="AR16" i="6" s="1"/>
  <c r="U16" i="6"/>
  <c r="AS16" i="6" s="1"/>
  <c r="V16" i="6"/>
  <c r="AT16" i="6" s="1"/>
  <c r="W16" i="6"/>
  <c r="AU16" i="6" s="1"/>
  <c r="X16" i="6"/>
  <c r="AV16" i="6" s="1"/>
  <c r="T17" i="6"/>
  <c r="AR17" i="6" s="1"/>
  <c r="U17" i="6"/>
  <c r="AS17" i="6" s="1"/>
  <c r="V17" i="6"/>
  <c r="AT17" i="6" s="1"/>
  <c r="W17" i="6"/>
  <c r="AU17" i="6" s="1"/>
  <c r="X17" i="6"/>
  <c r="AV17" i="6" s="1"/>
  <c r="T18" i="6"/>
  <c r="AR18" i="6" s="1"/>
  <c r="U18" i="6"/>
  <c r="AS18" i="6" s="1"/>
  <c r="V18" i="6"/>
  <c r="AT18" i="6" s="1"/>
  <c r="W18" i="6"/>
  <c r="AU18" i="6" s="1"/>
  <c r="X18" i="6"/>
  <c r="AV18" i="6" s="1"/>
  <c r="T19" i="6"/>
  <c r="AR19" i="6" s="1"/>
  <c r="U19" i="6"/>
  <c r="AS19" i="6" s="1"/>
  <c r="V19" i="6"/>
  <c r="AT19" i="6" s="1"/>
  <c r="W19" i="6"/>
  <c r="AU19" i="6" s="1"/>
  <c r="X19" i="6"/>
  <c r="AV19" i="6" s="1"/>
  <c r="T20" i="6"/>
  <c r="AR20" i="6" s="1"/>
  <c r="U20" i="6"/>
  <c r="AS20" i="6" s="1"/>
  <c r="V20" i="6"/>
  <c r="AT20" i="6" s="1"/>
  <c r="W20" i="6"/>
  <c r="AU20" i="6" s="1"/>
  <c r="X20" i="6"/>
  <c r="AV20" i="6" s="1"/>
  <c r="T21" i="6"/>
  <c r="AR21" i="6" s="1"/>
  <c r="U21" i="6"/>
  <c r="AS21" i="6" s="1"/>
  <c r="V21" i="6"/>
  <c r="AT21" i="6" s="1"/>
  <c r="W21" i="6"/>
  <c r="AU21" i="6" s="1"/>
  <c r="X21" i="6"/>
  <c r="AV21" i="6" s="1"/>
  <c r="T22" i="6"/>
  <c r="AR22" i="6" s="1"/>
  <c r="U22" i="6"/>
  <c r="AS22" i="6" s="1"/>
  <c r="V22" i="6"/>
  <c r="AT22" i="6" s="1"/>
  <c r="W22" i="6"/>
  <c r="AU22" i="6" s="1"/>
  <c r="X22" i="6"/>
  <c r="AV22" i="6" s="1"/>
  <c r="T23" i="6"/>
  <c r="AR23" i="6" s="1"/>
  <c r="U23" i="6"/>
  <c r="AS23" i="6" s="1"/>
  <c r="V23" i="6"/>
  <c r="AT23" i="6" s="1"/>
  <c r="W23" i="6"/>
  <c r="AU23" i="6" s="1"/>
  <c r="X23" i="6"/>
  <c r="AV23" i="6" s="1"/>
  <c r="T24" i="6"/>
  <c r="AR24" i="6" s="1"/>
  <c r="U24" i="6"/>
  <c r="AS24" i="6" s="1"/>
  <c r="V24" i="6"/>
  <c r="AT24" i="6" s="1"/>
  <c r="W24" i="6"/>
  <c r="AU24" i="6" s="1"/>
  <c r="X24" i="6"/>
  <c r="AV24" i="6" s="1"/>
  <c r="T25" i="6"/>
  <c r="AR25" i="6" s="1"/>
  <c r="U25" i="6"/>
  <c r="AS25" i="6" s="1"/>
  <c r="V25" i="6"/>
  <c r="AT25" i="6" s="1"/>
  <c r="W25" i="6"/>
  <c r="AU25" i="6" s="1"/>
  <c r="X25" i="6"/>
  <c r="AV25" i="6" s="1"/>
  <c r="T26" i="6"/>
  <c r="AR26" i="6" s="1"/>
  <c r="U26" i="6"/>
  <c r="AS26" i="6" s="1"/>
  <c r="V26" i="6"/>
  <c r="AT26" i="6" s="1"/>
  <c r="W26" i="6"/>
  <c r="AU26" i="6" s="1"/>
  <c r="X26" i="6"/>
  <c r="AV26" i="6" s="1"/>
  <c r="T27" i="6"/>
  <c r="AR27" i="6" s="1"/>
  <c r="U27" i="6"/>
  <c r="AS27" i="6" s="1"/>
  <c r="V27" i="6"/>
  <c r="AT27" i="6" s="1"/>
  <c r="W27" i="6"/>
  <c r="AU27" i="6" s="1"/>
  <c r="X27" i="6"/>
  <c r="AV27" i="6" s="1"/>
  <c r="T28" i="6"/>
  <c r="AR28" i="6" s="1"/>
  <c r="U28" i="6"/>
  <c r="AS28" i="6" s="1"/>
  <c r="V28" i="6"/>
  <c r="AT28" i="6" s="1"/>
  <c r="W28" i="6"/>
  <c r="AU28" i="6" s="1"/>
  <c r="X28" i="6"/>
  <c r="AV28" i="6" s="1"/>
  <c r="T29" i="6"/>
  <c r="AR29" i="6" s="1"/>
  <c r="U29" i="6"/>
  <c r="AS29" i="6" s="1"/>
  <c r="V29" i="6"/>
  <c r="AT29" i="6" s="1"/>
  <c r="W29" i="6"/>
  <c r="AU29" i="6" s="1"/>
  <c r="X29" i="6"/>
  <c r="AV29" i="6" s="1"/>
  <c r="T30" i="6"/>
  <c r="AR30" i="6" s="1"/>
  <c r="U30" i="6"/>
  <c r="AS30" i="6" s="1"/>
  <c r="V30" i="6"/>
  <c r="AT30" i="6" s="1"/>
  <c r="W30" i="6"/>
  <c r="AU30" i="6" s="1"/>
  <c r="X30" i="6"/>
  <c r="AV30" i="6" s="1"/>
  <c r="T31" i="6"/>
  <c r="AR31" i="6" s="1"/>
  <c r="U31" i="6"/>
  <c r="AS31" i="6" s="1"/>
  <c r="V31" i="6"/>
  <c r="AT31" i="6" s="1"/>
  <c r="W31" i="6"/>
  <c r="AU31" i="6" s="1"/>
  <c r="X31" i="6"/>
  <c r="AV31" i="6" s="1"/>
  <c r="T32" i="6"/>
  <c r="AR32" i="6" s="1"/>
  <c r="U32" i="6"/>
  <c r="AS32" i="6" s="1"/>
  <c r="V32" i="6"/>
  <c r="AT32" i="6" s="1"/>
  <c r="W32" i="6"/>
  <c r="AU32" i="6" s="1"/>
  <c r="X32" i="6"/>
  <c r="AV32" i="6" s="1"/>
  <c r="T33" i="6"/>
  <c r="AR33" i="6" s="1"/>
  <c r="U33" i="6"/>
  <c r="AS33" i="6" s="1"/>
  <c r="V33" i="6"/>
  <c r="AT33" i="6" s="1"/>
  <c r="W33" i="6"/>
  <c r="AU33" i="6" s="1"/>
  <c r="X33" i="6"/>
  <c r="AV33" i="6" s="1"/>
  <c r="T34" i="6"/>
  <c r="AR34" i="6" s="1"/>
  <c r="U34" i="6"/>
  <c r="AS34" i="6" s="1"/>
  <c r="V34" i="6"/>
  <c r="AT34" i="6" s="1"/>
  <c r="W34" i="6"/>
  <c r="AU34" i="6" s="1"/>
  <c r="X34" i="6"/>
  <c r="AV34" i="6" s="1"/>
  <c r="T35" i="6"/>
  <c r="AR35" i="6" s="1"/>
  <c r="U35" i="6"/>
  <c r="AS35" i="6" s="1"/>
  <c r="V35" i="6"/>
  <c r="AT35" i="6" s="1"/>
  <c r="W35" i="6"/>
  <c r="AU35" i="6" s="1"/>
  <c r="X35" i="6"/>
  <c r="AV35" i="6" s="1"/>
  <c r="T36" i="6"/>
  <c r="AR36" i="6" s="1"/>
  <c r="U36" i="6"/>
  <c r="AS36" i="6" s="1"/>
  <c r="V36" i="6"/>
  <c r="AT36" i="6" s="1"/>
  <c r="W36" i="6"/>
  <c r="AU36" i="6" s="1"/>
  <c r="X36" i="6"/>
  <c r="AV36" i="6" s="1"/>
  <c r="T37" i="6"/>
  <c r="AR37" i="6" s="1"/>
  <c r="U37" i="6"/>
  <c r="AS37" i="6" s="1"/>
  <c r="V37" i="6"/>
  <c r="AT37" i="6" s="1"/>
  <c r="W37" i="6"/>
  <c r="AU37" i="6" s="1"/>
  <c r="X37" i="6"/>
  <c r="AV37" i="6" s="1"/>
  <c r="T38" i="6"/>
  <c r="AR38" i="6" s="1"/>
  <c r="U38" i="6"/>
  <c r="AS38" i="6" s="1"/>
  <c r="V38" i="6"/>
  <c r="AT38" i="6" s="1"/>
  <c r="W38" i="6"/>
  <c r="AU38" i="6" s="1"/>
  <c r="X38" i="6"/>
  <c r="AV38" i="6" s="1"/>
  <c r="T39" i="6"/>
  <c r="AR39" i="6" s="1"/>
  <c r="U39" i="6"/>
  <c r="AS39" i="6" s="1"/>
  <c r="V39" i="6"/>
  <c r="AT39" i="6" s="1"/>
  <c r="W39" i="6"/>
  <c r="AU39" i="6" s="1"/>
  <c r="X39" i="6"/>
  <c r="AV39" i="6" s="1"/>
  <c r="T40" i="6"/>
  <c r="AR40" i="6" s="1"/>
  <c r="U40" i="6"/>
  <c r="AS40" i="6" s="1"/>
  <c r="V40" i="6"/>
  <c r="AT40" i="6" s="1"/>
  <c r="W40" i="6"/>
  <c r="AU40" i="6" s="1"/>
  <c r="X40" i="6"/>
  <c r="AV40" i="6" s="1"/>
  <c r="T41" i="6"/>
  <c r="AR41" i="6" s="1"/>
  <c r="U41" i="6"/>
  <c r="AS41" i="6" s="1"/>
  <c r="V41" i="6"/>
  <c r="AT41" i="6" s="1"/>
  <c r="W41" i="6"/>
  <c r="AU41" i="6" s="1"/>
  <c r="X41" i="6"/>
  <c r="AV41" i="6" s="1"/>
  <c r="T42" i="6"/>
  <c r="AR42" i="6" s="1"/>
  <c r="U42" i="6"/>
  <c r="AS42" i="6" s="1"/>
  <c r="V42" i="6"/>
  <c r="AT42" i="6" s="1"/>
  <c r="W42" i="6"/>
  <c r="AU42" i="6" s="1"/>
  <c r="X42" i="6"/>
  <c r="AV42" i="6" s="1"/>
  <c r="T43" i="6"/>
  <c r="AR43" i="6" s="1"/>
  <c r="U43" i="6"/>
  <c r="AS43" i="6" s="1"/>
  <c r="V43" i="6"/>
  <c r="AT43" i="6" s="1"/>
  <c r="W43" i="6"/>
  <c r="AU43" i="6" s="1"/>
  <c r="X43" i="6"/>
  <c r="AV43" i="6" s="1"/>
  <c r="T44" i="6"/>
  <c r="AR44" i="6" s="1"/>
  <c r="U44" i="6"/>
  <c r="AS44" i="6" s="1"/>
  <c r="V44" i="6"/>
  <c r="AT44" i="6" s="1"/>
  <c r="W44" i="6"/>
  <c r="AU44" i="6" s="1"/>
  <c r="X44" i="6"/>
  <c r="AV44" i="6" s="1"/>
  <c r="T45" i="6"/>
  <c r="AR45" i="6" s="1"/>
  <c r="U45" i="6"/>
  <c r="AS45" i="6" s="1"/>
  <c r="V45" i="6"/>
  <c r="AT45" i="6" s="1"/>
  <c r="W45" i="6"/>
  <c r="AU45" i="6" s="1"/>
  <c r="X45" i="6"/>
  <c r="AV45" i="6" s="1"/>
  <c r="T46" i="6"/>
  <c r="AR46" i="6" s="1"/>
  <c r="U46" i="6"/>
  <c r="AS46" i="6" s="1"/>
  <c r="V46" i="6"/>
  <c r="AT46" i="6" s="1"/>
  <c r="W46" i="6"/>
  <c r="AU46" i="6" s="1"/>
  <c r="X46" i="6"/>
  <c r="AV46" i="6" s="1"/>
  <c r="T47" i="6"/>
  <c r="AR47" i="6" s="1"/>
  <c r="U47" i="6"/>
  <c r="AS47" i="6" s="1"/>
  <c r="V47" i="6"/>
  <c r="AT47" i="6" s="1"/>
  <c r="W47" i="6"/>
  <c r="AU47" i="6" s="1"/>
  <c r="X47" i="6"/>
  <c r="AV47" i="6" s="1"/>
  <c r="T48" i="6"/>
  <c r="AR48" i="6" s="1"/>
  <c r="U48" i="6"/>
  <c r="AS48" i="6" s="1"/>
  <c r="V48" i="6"/>
  <c r="AT48" i="6" s="1"/>
  <c r="W48" i="6"/>
  <c r="AU48" i="6" s="1"/>
  <c r="X48" i="6"/>
  <c r="AV48" i="6" s="1"/>
  <c r="T49" i="6"/>
  <c r="AR49" i="6" s="1"/>
  <c r="U49" i="6"/>
  <c r="AS49" i="6" s="1"/>
  <c r="V49" i="6"/>
  <c r="AT49" i="6" s="1"/>
  <c r="W49" i="6"/>
  <c r="AU49" i="6" s="1"/>
  <c r="X49" i="6"/>
  <c r="AV49" i="6" s="1"/>
  <c r="T50" i="6"/>
  <c r="AR50" i="6" s="1"/>
  <c r="U50" i="6"/>
  <c r="AS50" i="6" s="1"/>
  <c r="V50" i="6"/>
  <c r="AT50" i="6" s="1"/>
  <c r="W50" i="6"/>
  <c r="AU50" i="6" s="1"/>
  <c r="X50" i="6"/>
  <c r="AV50" i="6" s="1"/>
  <c r="T51" i="6"/>
  <c r="AR51" i="6" s="1"/>
  <c r="U51" i="6"/>
  <c r="AS51" i="6" s="1"/>
  <c r="V51" i="6"/>
  <c r="AT51" i="6" s="1"/>
  <c r="W51" i="6"/>
  <c r="AU51" i="6" s="1"/>
  <c r="X51" i="6"/>
  <c r="AV51" i="6" s="1"/>
  <c r="T52" i="6"/>
  <c r="AR52" i="6" s="1"/>
  <c r="U52" i="6"/>
  <c r="AS52" i="6" s="1"/>
  <c r="V52" i="6"/>
  <c r="AT52" i="6" s="1"/>
  <c r="W52" i="6"/>
  <c r="AU52" i="6" s="1"/>
  <c r="X52" i="6"/>
  <c r="AV52" i="6" s="1"/>
  <c r="T53" i="6"/>
  <c r="AR53" i="6" s="1"/>
  <c r="U53" i="6"/>
  <c r="AS53" i="6" s="1"/>
  <c r="V53" i="6"/>
  <c r="AT53" i="6" s="1"/>
  <c r="W53" i="6"/>
  <c r="AU53" i="6" s="1"/>
  <c r="X53" i="6"/>
  <c r="AV53" i="6" s="1"/>
  <c r="T54" i="6"/>
  <c r="AR54" i="6" s="1"/>
  <c r="U54" i="6"/>
  <c r="AS54" i="6" s="1"/>
  <c r="V54" i="6"/>
  <c r="AT54" i="6" s="1"/>
  <c r="W54" i="6"/>
  <c r="AU54" i="6" s="1"/>
  <c r="X54" i="6"/>
  <c r="AV54" i="6" s="1"/>
  <c r="T55" i="6"/>
  <c r="AR55" i="6" s="1"/>
  <c r="U55" i="6"/>
  <c r="AS55" i="6" s="1"/>
  <c r="V55" i="6"/>
  <c r="AT55" i="6" s="1"/>
  <c r="W55" i="6"/>
  <c r="AU55" i="6" s="1"/>
  <c r="X55" i="6"/>
  <c r="AV55" i="6" s="1"/>
  <c r="T56" i="6"/>
  <c r="AR56" i="6" s="1"/>
  <c r="U56" i="6"/>
  <c r="AS56" i="6" s="1"/>
  <c r="V56" i="6"/>
  <c r="AT56" i="6" s="1"/>
  <c r="W56" i="6"/>
  <c r="AU56" i="6" s="1"/>
  <c r="X56" i="6"/>
  <c r="AV56" i="6" s="1"/>
  <c r="T57" i="6"/>
  <c r="AR57" i="6" s="1"/>
  <c r="U57" i="6"/>
  <c r="AS57" i="6" s="1"/>
  <c r="V57" i="6"/>
  <c r="AT57" i="6" s="1"/>
  <c r="W57" i="6"/>
  <c r="AU57" i="6" s="1"/>
  <c r="X57" i="6"/>
  <c r="AV57" i="6" s="1"/>
  <c r="T58" i="6"/>
  <c r="AR58" i="6" s="1"/>
  <c r="U58" i="6"/>
  <c r="AS58" i="6" s="1"/>
  <c r="V58" i="6"/>
  <c r="AT58" i="6" s="1"/>
  <c r="W58" i="6"/>
  <c r="AU58" i="6" s="1"/>
  <c r="X58" i="6"/>
  <c r="AV58" i="6" s="1"/>
  <c r="T59" i="6"/>
  <c r="AR59" i="6" s="1"/>
  <c r="U59" i="6"/>
  <c r="AS59" i="6" s="1"/>
  <c r="V59" i="6"/>
  <c r="AT59" i="6" s="1"/>
  <c r="W59" i="6"/>
  <c r="AU59" i="6" s="1"/>
  <c r="X59" i="6"/>
  <c r="AV59" i="6" s="1"/>
  <c r="T60" i="6"/>
  <c r="AR60" i="6" s="1"/>
  <c r="U60" i="6"/>
  <c r="AS60" i="6" s="1"/>
  <c r="V60" i="6"/>
  <c r="AT60" i="6" s="1"/>
  <c r="W60" i="6"/>
  <c r="AU60" i="6" s="1"/>
  <c r="X60" i="6"/>
  <c r="AV60" i="6" s="1"/>
  <c r="T61" i="6"/>
  <c r="AR61" i="6" s="1"/>
  <c r="U61" i="6"/>
  <c r="AS61" i="6" s="1"/>
  <c r="V61" i="6"/>
  <c r="AT61" i="6" s="1"/>
  <c r="W61" i="6"/>
  <c r="AU61" i="6" s="1"/>
  <c r="X61" i="6"/>
  <c r="AV61" i="6" s="1"/>
  <c r="T62" i="6"/>
  <c r="AR62" i="6" s="1"/>
  <c r="U62" i="6"/>
  <c r="AS62" i="6" s="1"/>
  <c r="V62" i="6"/>
  <c r="AT62" i="6" s="1"/>
  <c r="W62" i="6"/>
  <c r="AU62" i="6" s="1"/>
  <c r="X62" i="6"/>
  <c r="AV62" i="6" s="1"/>
  <c r="T63" i="6"/>
  <c r="AR63" i="6" s="1"/>
  <c r="U63" i="6"/>
  <c r="AS63" i="6" s="1"/>
  <c r="V63" i="6"/>
  <c r="AT63" i="6" s="1"/>
  <c r="W63" i="6"/>
  <c r="AU63" i="6" s="1"/>
  <c r="X63" i="6"/>
  <c r="AV63" i="6" s="1"/>
  <c r="T64" i="6"/>
  <c r="AR64" i="6" s="1"/>
  <c r="U64" i="6"/>
  <c r="AS64" i="6" s="1"/>
  <c r="V64" i="6"/>
  <c r="AT64" i="6" s="1"/>
  <c r="W64" i="6"/>
  <c r="AU64" i="6" s="1"/>
  <c r="X64" i="6"/>
  <c r="AV64" i="6" s="1"/>
  <c r="T65" i="6"/>
  <c r="AR65" i="6" s="1"/>
  <c r="U65" i="6"/>
  <c r="AS65" i="6" s="1"/>
  <c r="V65" i="6"/>
  <c r="AT65" i="6" s="1"/>
  <c r="W65" i="6"/>
  <c r="AU65" i="6" s="1"/>
  <c r="X65" i="6"/>
  <c r="AV65" i="6" s="1"/>
  <c r="T66" i="6"/>
  <c r="AR66" i="6" s="1"/>
  <c r="U66" i="6"/>
  <c r="AS66" i="6" s="1"/>
  <c r="V66" i="6"/>
  <c r="AT66" i="6" s="1"/>
  <c r="W66" i="6"/>
  <c r="AU66" i="6" s="1"/>
  <c r="X66" i="6"/>
  <c r="AV66" i="6" s="1"/>
  <c r="T67" i="6"/>
  <c r="AR67" i="6" s="1"/>
  <c r="U67" i="6"/>
  <c r="AS67" i="6" s="1"/>
  <c r="V67" i="6"/>
  <c r="AT67" i="6" s="1"/>
  <c r="W67" i="6"/>
  <c r="AU67" i="6" s="1"/>
  <c r="X67" i="6"/>
  <c r="AV67" i="6" s="1"/>
  <c r="T68" i="6"/>
  <c r="AR68" i="6" s="1"/>
  <c r="U68" i="6"/>
  <c r="AS68" i="6" s="1"/>
  <c r="V68" i="6"/>
  <c r="AT68" i="6" s="1"/>
  <c r="W68" i="6"/>
  <c r="AU68" i="6" s="1"/>
  <c r="X68" i="6"/>
  <c r="AV68" i="6" s="1"/>
  <c r="T69" i="6"/>
  <c r="AR69" i="6" s="1"/>
  <c r="U69" i="6"/>
  <c r="AS69" i="6" s="1"/>
  <c r="V69" i="6"/>
  <c r="AT69" i="6" s="1"/>
  <c r="W69" i="6"/>
  <c r="AU69" i="6" s="1"/>
  <c r="X69" i="6"/>
  <c r="AV69" i="6" s="1"/>
  <c r="T70" i="6"/>
  <c r="AR70" i="6" s="1"/>
  <c r="U70" i="6"/>
  <c r="AS70" i="6" s="1"/>
  <c r="V70" i="6"/>
  <c r="AT70" i="6" s="1"/>
  <c r="W70" i="6"/>
  <c r="AU70" i="6" s="1"/>
  <c r="X70" i="6"/>
  <c r="AV70" i="6" s="1"/>
  <c r="T71" i="6"/>
  <c r="AR71" i="6" s="1"/>
  <c r="U71" i="6"/>
  <c r="AS71" i="6" s="1"/>
  <c r="V71" i="6"/>
  <c r="AT71" i="6" s="1"/>
  <c r="W71" i="6"/>
  <c r="AU71" i="6" s="1"/>
  <c r="X71" i="6"/>
  <c r="AV71" i="6" s="1"/>
  <c r="T72" i="6"/>
  <c r="AR72" i="6" s="1"/>
  <c r="U72" i="6"/>
  <c r="AS72" i="6" s="1"/>
  <c r="V72" i="6"/>
  <c r="AT72" i="6" s="1"/>
  <c r="W72" i="6"/>
  <c r="AU72" i="6" s="1"/>
  <c r="X72" i="6"/>
  <c r="AV72" i="6" s="1"/>
  <c r="T73" i="6"/>
  <c r="AR73" i="6" s="1"/>
  <c r="U73" i="6"/>
  <c r="AS73" i="6" s="1"/>
  <c r="V73" i="6"/>
  <c r="AT73" i="6" s="1"/>
  <c r="W73" i="6"/>
  <c r="AU73" i="6" s="1"/>
  <c r="X73" i="6"/>
  <c r="AV73" i="6" s="1"/>
  <c r="T74" i="6"/>
  <c r="AR74" i="6" s="1"/>
  <c r="U74" i="6"/>
  <c r="AS74" i="6" s="1"/>
  <c r="V74" i="6"/>
  <c r="AT74" i="6" s="1"/>
  <c r="W74" i="6"/>
  <c r="AU74" i="6" s="1"/>
  <c r="X74" i="6"/>
  <c r="AV74" i="6" s="1"/>
  <c r="T75" i="6"/>
  <c r="AR75" i="6" s="1"/>
  <c r="U75" i="6"/>
  <c r="AS75" i="6" s="1"/>
  <c r="V75" i="6"/>
  <c r="AT75" i="6" s="1"/>
  <c r="W75" i="6"/>
  <c r="AU75" i="6" s="1"/>
  <c r="X75" i="6"/>
  <c r="AV75" i="6" s="1"/>
  <c r="T76" i="6"/>
  <c r="AR76" i="6" s="1"/>
  <c r="U76" i="6"/>
  <c r="AS76" i="6" s="1"/>
  <c r="V76" i="6"/>
  <c r="AT76" i="6" s="1"/>
  <c r="W76" i="6"/>
  <c r="AU76" i="6" s="1"/>
  <c r="X76" i="6"/>
  <c r="AV76" i="6" s="1"/>
  <c r="T77" i="6"/>
  <c r="AR77" i="6" s="1"/>
  <c r="U77" i="6"/>
  <c r="AS77" i="6" s="1"/>
  <c r="V77" i="6"/>
  <c r="AT77" i="6" s="1"/>
  <c r="W77" i="6"/>
  <c r="AU77" i="6" s="1"/>
  <c r="X77" i="6"/>
  <c r="AV77" i="6" s="1"/>
  <c r="T78" i="6"/>
  <c r="AR78" i="6" s="1"/>
  <c r="U78" i="6"/>
  <c r="AS78" i="6" s="1"/>
  <c r="V78" i="6"/>
  <c r="AT78" i="6" s="1"/>
  <c r="W78" i="6"/>
  <c r="AU78" i="6" s="1"/>
  <c r="X78" i="6"/>
  <c r="AV78" i="6" s="1"/>
  <c r="T79" i="6"/>
  <c r="AR79" i="6" s="1"/>
  <c r="U79" i="6"/>
  <c r="AS79" i="6" s="1"/>
  <c r="V79" i="6"/>
  <c r="AT79" i="6" s="1"/>
  <c r="W79" i="6"/>
  <c r="AU79" i="6" s="1"/>
  <c r="X79" i="6"/>
  <c r="AV79" i="6" s="1"/>
  <c r="T80" i="6"/>
  <c r="AR80" i="6" s="1"/>
  <c r="U80" i="6"/>
  <c r="AS80" i="6" s="1"/>
  <c r="V80" i="6"/>
  <c r="AT80" i="6" s="1"/>
  <c r="W80" i="6"/>
  <c r="AU80" i="6" s="1"/>
  <c r="X80" i="6"/>
  <c r="AV80" i="6" s="1"/>
  <c r="T81" i="6"/>
  <c r="AR81" i="6" s="1"/>
  <c r="U81" i="6"/>
  <c r="AS81" i="6" s="1"/>
  <c r="V81" i="6"/>
  <c r="AT81" i="6" s="1"/>
  <c r="W81" i="6"/>
  <c r="AU81" i="6" s="1"/>
  <c r="X81" i="6"/>
  <c r="AV81" i="6" s="1"/>
  <c r="T82" i="6"/>
  <c r="AR82" i="6" s="1"/>
  <c r="U82" i="6"/>
  <c r="AS82" i="6" s="1"/>
  <c r="V82" i="6"/>
  <c r="AT82" i="6" s="1"/>
  <c r="W82" i="6"/>
  <c r="AU82" i="6" s="1"/>
  <c r="X82" i="6"/>
  <c r="AV82" i="6" s="1"/>
  <c r="T83" i="6"/>
  <c r="AR83" i="6" s="1"/>
  <c r="U83" i="6"/>
  <c r="AS83" i="6" s="1"/>
  <c r="V83" i="6"/>
  <c r="AT83" i="6" s="1"/>
  <c r="W83" i="6"/>
  <c r="AU83" i="6" s="1"/>
  <c r="X83" i="6"/>
  <c r="AV83" i="6" s="1"/>
  <c r="T84" i="6"/>
  <c r="AR84" i="6" s="1"/>
  <c r="U84" i="6"/>
  <c r="AS84" i="6" s="1"/>
  <c r="V84" i="6"/>
  <c r="AT84" i="6" s="1"/>
  <c r="W84" i="6"/>
  <c r="AU84" i="6" s="1"/>
  <c r="X84" i="6"/>
  <c r="AV84" i="6" s="1"/>
  <c r="T85" i="6"/>
  <c r="AR85" i="6" s="1"/>
  <c r="U85" i="6"/>
  <c r="AS85" i="6" s="1"/>
  <c r="V85" i="6"/>
  <c r="AT85" i="6" s="1"/>
  <c r="W85" i="6"/>
  <c r="AU85" i="6" s="1"/>
  <c r="X85" i="6"/>
  <c r="AV85" i="6" s="1"/>
  <c r="T86" i="6"/>
  <c r="AR86" i="6" s="1"/>
  <c r="U86" i="6"/>
  <c r="AS86" i="6" s="1"/>
  <c r="V86" i="6"/>
  <c r="AT86" i="6" s="1"/>
  <c r="W86" i="6"/>
  <c r="AU86" i="6" s="1"/>
  <c r="X86" i="6"/>
  <c r="AV86" i="6" s="1"/>
  <c r="T87" i="6"/>
  <c r="AR87" i="6" s="1"/>
  <c r="U87" i="6"/>
  <c r="AS87" i="6" s="1"/>
  <c r="V87" i="6"/>
  <c r="AT87" i="6" s="1"/>
  <c r="W87" i="6"/>
  <c r="AU87" i="6" s="1"/>
  <c r="X87" i="6"/>
  <c r="AV87" i="6" s="1"/>
  <c r="T88" i="6"/>
  <c r="AR88" i="6" s="1"/>
  <c r="U88" i="6"/>
  <c r="AS88" i="6" s="1"/>
  <c r="V88" i="6"/>
  <c r="AT88" i="6" s="1"/>
  <c r="W88" i="6"/>
  <c r="AU88" i="6" s="1"/>
  <c r="X88" i="6"/>
  <c r="AV88" i="6" s="1"/>
  <c r="T89" i="6"/>
  <c r="AR89" i="6" s="1"/>
  <c r="U89" i="6"/>
  <c r="AS89" i="6" s="1"/>
  <c r="V89" i="6"/>
  <c r="AT89" i="6" s="1"/>
  <c r="W89" i="6"/>
  <c r="AU89" i="6" s="1"/>
  <c r="X89" i="6"/>
  <c r="AV89" i="6" s="1"/>
  <c r="T90" i="6"/>
  <c r="AR90" i="6" s="1"/>
  <c r="U90" i="6"/>
  <c r="AS90" i="6" s="1"/>
  <c r="V90" i="6"/>
  <c r="AT90" i="6" s="1"/>
  <c r="W90" i="6"/>
  <c r="AU90" i="6" s="1"/>
  <c r="X90" i="6"/>
  <c r="AV90" i="6" s="1"/>
  <c r="T91" i="6"/>
  <c r="AR91" i="6" s="1"/>
  <c r="U91" i="6"/>
  <c r="AS91" i="6" s="1"/>
  <c r="V91" i="6"/>
  <c r="AT91" i="6" s="1"/>
  <c r="W91" i="6"/>
  <c r="AU91" i="6" s="1"/>
  <c r="X91" i="6"/>
  <c r="AV91" i="6" s="1"/>
  <c r="T92" i="6"/>
  <c r="AR92" i="6" s="1"/>
  <c r="U92" i="6"/>
  <c r="AS92" i="6" s="1"/>
  <c r="V92" i="6"/>
  <c r="AT92" i="6" s="1"/>
  <c r="W92" i="6"/>
  <c r="AU92" i="6" s="1"/>
  <c r="X92" i="6"/>
  <c r="AV92" i="6" s="1"/>
  <c r="T93" i="6"/>
  <c r="AR93" i="6" s="1"/>
  <c r="U93" i="6"/>
  <c r="AS93" i="6" s="1"/>
  <c r="V93" i="6"/>
  <c r="AT93" i="6" s="1"/>
  <c r="W93" i="6"/>
  <c r="AU93" i="6" s="1"/>
  <c r="X93" i="6"/>
  <c r="AV93" i="6" s="1"/>
  <c r="T94" i="6"/>
  <c r="AR94" i="6" s="1"/>
  <c r="U94" i="6"/>
  <c r="AS94" i="6" s="1"/>
  <c r="V94" i="6"/>
  <c r="AT94" i="6" s="1"/>
  <c r="W94" i="6"/>
  <c r="AU94" i="6" s="1"/>
  <c r="X94" i="6"/>
  <c r="AV94" i="6" s="1"/>
  <c r="T95" i="6"/>
  <c r="AR95" i="6" s="1"/>
  <c r="U95" i="6"/>
  <c r="AS95" i="6" s="1"/>
  <c r="V95" i="6"/>
  <c r="AT95" i="6" s="1"/>
  <c r="W95" i="6"/>
  <c r="AU95" i="6" s="1"/>
  <c r="X95" i="6"/>
  <c r="AV95" i="6" s="1"/>
  <c r="T96" i="6"/>
  <c r="AR96" i="6" s="1"/>
  <c r="U96" i="6"/>
  <c r="AS96" i="6" s="1"/>
  <c r="V96" i="6"/>
  <c r="AT96" i="6" s="1"/>
  <c r="W96" i="6"/>
  <c r="AU96" i="6" s="1"/>
  <c r="X96" i="6"/>
  <c r="AV96" i="6" s="1"/>
  <c r="T97" i="6"/>
  <c r="AR97" i="6" s="1"/>
  <c r="U97" i="6"/>
  <c r="AS97" i="6" s="1"/>
  <c r="V97" i="6"/>
  <c r="AT97" i="6" s="1"/>
  <c r="W97" i="6"/>
  <c r="AU97" i="6" s="1"/>
  <c r="X97" i="6"/>
  <c r="AV97" i="6" s="1"/>
  <c r="T98" i="6"/>
  <c r="AR98" i="6" s="1"/>
  <c r="U98" i="6"/>
  <c r="AS98" i="6" s="1"/>
  <c r="V98" i="6"/>
  <c r="AT98" i="6" s="1"/>
  <c r="W98" i="6"/>
  <c r="AU98" i="6" s="1"/>
  <c r="X98" i="6"/>
  <c r="AV98" i="6" s="1"/>
  <c r="T99" i="6"/>
  <c r="AR99" i="6" s="1"/>
  <c r="U99" i="6"/>
  <c r="AS99" i="6" s="1"/>
  <c r="V99" i="6"/>
  <c r="AT99" i="6" s="1"/>
  <c r="W99" i="6"/>
  <c r="AU99" i="6" s="1"/>
  <c r="X99" i="6"/>
  <c r="AV99" i="6" s="1"/>
  <c r="T4" i="6"/>
  <c r="AR4" i="6" s="1"/>
  <c r="U4" i="6"/>
  <c r="AS4" i="6" s="1"/>
  <c r="V4" i="6"/>
  <c r="AT4" i="6" s="1"/>
  <c r="W4" i="6"/>
  <c r="AU4" i="6" s="1"/>
  <c r="X4" i="6"/>
  <c r="AV4" i="6" s="1"/>
  <c r="Y4" i="6"/>
  <c r="AW4" i="6" s="1"/>
  <c r="Y111" i="6" s="1"/>
  <c r="F5" i="6"/>
  <c r="AF5" i="6" s="1"/>
  <c r="G5" i="6"/>
  <c r="AG5" i="6" s="1"/>
  <c r="H5" i="6"/>
  <c r="AH5" i="6" s="1"/>
  <c r="I5" i="6"/>
  <c r="AI5" i="6" s="1"/>
  <c r="J5" i="6"/>
  <c r="AJ5" i="6" s="1"/>
  <c r="K5" i="6"/>
  <c r="AK5" i="6" s="1"/>
  <c r="L5" i="6"/>
  <c r="AL5" i="6" s="1"/>
  <c r="F6" i="6"/>
  <c r="AF6" i="6" s="1"/>
  <c r="G6" i="6"/>
  <c r="AG6" i="6" s="1"/>
  <c r="H6" i="6"/>
  <c r="AH6" i="6" s="1"/>
  <c r="I6" i="6"/>
  <c r="AI6" i="6" s="1"/>
  <c r="J6" i="6"/>
  <c r="AJ6" i="6" s="1"/>
  <c r="K6" i="6"/>
  <c r="AK6" i="6" s="1"/>
  <c r="L6" i="6"/>
  <c r="AL6" i="6" s="1"/>
  <c r="F7" i="6"/>
  <c r="AF7" i="6" s="1"/>
  <c r="G7" i="6"/>
  <c r="AG7" i="6" s="1"/>
  <c r="H7" i="6"/>
  <c r="AH7" i="6" s="1"/>
  <c r="I7" i="6"/>
  <c r="AI7" i="6" s="1"/>
  <c r="J7" i="6"/>
  <c r="AJ7" i="6" s="1"/>
  <c r="K7" i="6"/>
  <c r="AK7" i="6" s="1"/>
  <c r="L7" i="6"/>
  <c r="AL7" i="6" s="1"/>
  <c r="F8" i="6"/>
  <c r="AF8" i="6" s="1"/>
  <c r="G8" i="6"/>
  <c r="AG8" i="6" s="1"/>
  <c r="H8" i="6"/>
  <c r="AH8" i="6" s="1"/>
  <c r="I8" i="6"/>
  <c r="AI8" i="6" s="1"/>
  <c r="J8" i="6"/>
  <c r="AJ8" i="6" s="1"/>
  <c r="K8" i="6"/>
  <c r="AK8" i="6" s="1"/>
  <c r="L8" i="6"/>
  <c r="AL8" i="6" s="1"/>
  <c r="F9" i="6"/>
  <c r="AF9" i="6" s="1"/>
  <c r="G9" i="6"/>
  <c r="AG9" i="6" s="1"/>
  <c r="H9" i="6"/>
  <c r="AH9" i="6" s="1"/>
  <c r="I9" i="6"/>
  <c r="AI9" i="6" s="1"/>
  <c r="J9" i="6"/>
  <c r="AJ9" i="6" s="1"/>
  <c r="K9" i="6"/>
  <c r="AK9" i="6" s="1"/>
  <c r="L9" i="6"/>
  <c r="AL9" i="6" s="1"/>
  <c r="F10" i="6"/>
  <c r="AF10" i="6" s="1"/>
  <c r="G10" i="6"/>
  <c r="AG10" i="6" s="1"/>
  <c r="H10" i="6"/>
  <c r="AH10" i="6" s="1"/>
  <c r="I10" i="6"/>
  <c r="AI10" i="6" s="1"/>
  <c r="J10" i="6"/>
  <c r="AJ10" i="6" s="1"/>
  <c r="K10" i="6"/>
  <c r="AK10" i="6" s="1"/>
  <c r="L10" i="6"/>
  <c r="AL10" i="6" s="1"/>
  <c r="F11" i="6"/>
  <c r="AF11" i="6" s="1"/>
  <c r="G11" i="6"/>
  <c r="AG11" i="6" s="1"/>
  <c r="H11" i="6"/>
  <c r="AH11" i="6" s="1"/>
  <c r="I11" i="6"/>
  <c r="AI11" i="6" s="1"/>
  <c r="J11" i="6"/>
  <c r="AJ11" i="6" s="1"/>
  <c r="K11" i="6"/>
  <c r="AK11" i="6" s="1"/>
  <c r="L11" i="6"/>
  <c r="AL11" i="6" s="1"/>
  <c r="F12" i="6"/>
  <c r="AF12" i="6" s="1"/>
  <c r="G12" i="6"/>
  <c r="AG12" i="6" s="1"/>
  <c r="H12" i="6"/>
  <c r="AH12" i="6" s="1"/>
  <c r="I12" i="6"/>
  <c r="AI12" i="6" s="1"/>
  <c r="J12" i="6"/>
  <c r="AJ12" i="6" s="1"/>
  <c r="K12" i="6"/>
  <c r="AK12" i="6" s="1"/>
  <c r="L12" i="6"/>
  <c r="AL12" i="6" s="1"/>
  <c r="F13" i="6"/>
  <c r="AF13" i="6" s="1"/>
  <c r="G13" i="6"/>
  <c r="AG13" i="6" s="1"/>
  <c r="H13" i="6"/>
  <c r="AH13" i="6" s="1"/>
  <c r="I13" i="6"/>
  <c r="AI13" i="6" s="1"/>
  <c r="J13" i="6"/>
  <c r="AJ13" i="6" s="1"/>
  <c r="K13" i="6"/>
  <c r="AK13" i="6" s="1"/>
  <c r="L13" i="6"/>
  <c r="AL13" i="6" s="1"/>
  <c r="F14" i="6"/>
  <c r="AF14" i="6" s="1"/>
  <c r="G14" i="6"/>
  <c r="AG14" i="6" s="1"/>
  <c r="H14" i="6"/>
  <c r="AH14" i="6" s="1"/>
  <c r="I14" i="6"/>
  <c r="AI14" i="6" s="1"/>
  <c r="J14" i="6"/>
  <c r="AJ14" i="6" s="1"/>
  <c r="K14" i="6"/>
  <c r="AK14" i="6" s="1"/>
  <c r="L14" i="6"/>
  <c r="AL14" i="6" s="1"/>
  <c r="F15" i="6"/>
  <c r="AF15" i="6" s="1"/>
  <c r="G15" i="6"/>
  <c r="AG15" i="6" s="1"/>
  <c r="H15" i="6"/>
  <c r="AH15" i="6" s="1"/>
  <c r="I15" i="6"/>
  <c r="AI15" i="6" s="1"/>
  <c r="J15" i="6"/>
  <c r="AJ15" i="6" s="1"/>
  <c r="K15" i="6"/>
  <c r="AK15" i="6" s="1"/>
  <c r="L15" i="6"/>
  <c r="AL15" i="6" s="1"/>
  <c r="F16" i="6"/>
  <c r="AF16" i="6" s="1"/>
  <c r="G16" i="6"/>
  <c r="AG16" i="6" s="1"/>
  <c r="H16" i="6"/>
  <c r="AH16" i="6" s="1"/>
  <c r="I16" i="6"/>
  <c r="AI16" i="6" s="1"/>
  <c r="J16" i="6"/>
  <c r="AJ16" i="6" s="1"/>
  <c r="K16" i="6"/>
  <c r="AK16" i="6" s="1"/>
  <c r="L16" i="6"/>
  <c r="AL16" i="6" s="1"/>
  <c r="F17" i="6"/>
  <c r="AF17" i="6" s="1"/>
  <c r="G17" i="6"/>
  <c r="AG17" i="6" s="1"/>
  <c r="H17" i="6"/>
  <c r="AH17" i="6" s="1"/>
  <c r="I17" i="6"/>
  <c r="AI17" i="6" s="1"/>
  <c r="J17" i="6"/>
  <c r="AJ17" i="6" s="1"/>
  <c r="K17" i="6"/>
  <c r="AK17" i="6" s="1"/>
  <c r="L17" i="6"/>
  <c r="AL17" i="6" s="1"/>
  <c r="F18" i="6"/>
  <c r="AF18" i="6" s="1"/>
  <c r="G18" i="6"/>
  <c r="AG18" i="6" s="1"/>
  <c r="H18" i="6"/>
  <c r="AH18" i="6" s="1"/>
  <c r="I18" i="6"/>
  <c r="AI18" i="6" s="1"/>
  <c r="J18" i="6"/>
  <c r="AJ18" i="6" s="1"/>
  <c r="K18" i="6"/>
  <c r="AK18" i="6" s="1"/>
  <c r="L18" i="6"/>
  <c r="AL18" i="6" s="1"/>
  <c r="F19" i="6"/>
  <c r="AF19" i="6" s="1"/>
  <c r="G19" i="6"/>
  <c r="AG19" i="6" s="1"/>
  <c r="H19" i="6"/>
  <c r="AH19" i="6" s="1"/>
  <c r="I19" i="6"/>
  <c r="AI19" i="6" s="1"/>
  <c r="J19" i="6"/>
  <c r="AJ19" i="6" s="1"/>
  <c r="K19" i="6"/>
  <c r="AK19" i="6" s="1"/>
  <c r="L19" i="6"/>
  <c r="AL19" i="6" s="1"/>
  <c r="F20" i="6"/>
  <c r="AF20" i="6" s="1"/>
  <c r="G20" i="6"/>
  <c r="AG20" i="6" s="1"/>
  <c r="H20" i="6"/>
  <c r="AH20" i="6" s="1"/>
  <c r="I20" i="6"/>
  <c r="AI20" i="6" s="1"/>
  <c r="J20" i="6"/>
  <c r="AJ20" i="6" s="1"/>
  <c r="K20" i="6"/>
  <c r="AK20" i="6" s="1"/>
  <c r="L20" i="6"/>
  <c r="AL20" i="6" s="1"/>
  <c r="F21" i="6"/>
  <c r="AF21" i="6" s="1"/>
  <c r="G21" i="6"/>
  <c r="AG21" i="6" s="1"/>
  <c r="H21" i="6"/>
  <c r="AH21" i="6" s="1"/>
  <c r="I21" i="6"/>
  <c r="AI21" i="6" s="1"/>
  <c r="J21" i="6"/>
  <c r="AJ21" i="6" s="1"/>
  <c r="K21" i="6"/>
  <c r="AK21" i="6" s="1"/>
  <c r="L21" i="6"/>
  <c r="AL21" i="6" s="1"/>
  <c r="F22" i="6"/>
  <c r="AF22" i="6" s="1"/>
  <c r="G22" i="6"/>
  <c r="AG22" i="6" s="1"/>
  <c r="H22" i="6"/>
  <c r="AH22" i="6" s="1"/>
  <c r="I22" i="6"/>
  <c r="AI22" i="6" s="1"/>
  <c r="J22" i="6"/>
  <c r="AJ22" i="6" s="1"/>
  <c r="K22" i="6"/>
  <c r="AK22" i="6" s="1"/>
  <c r="L22" i="6"/>
  <c r="AL22" i="6" s="1"/>
  <c r="F23" i="6"/>
  <c r="AF23" i="6" s="1"/>
  <c r="G23" i="6"/>
  <c r="AG23" i="6" s="1"/>
  <c r="H23" i="6"/>
  <c r="AH23" i="6" s="1"/>
  <c r="I23" i="6"/>
  <c r="AI23" i="6" s="1"/>
  <c r="J23" i="6"/>
  <c r="AJ23" i="6" s="1"/>
  <c r="K23" i="6"/>
  <c r="AK23" i="6" s="1"/>
  <c r="L23" i="6"/>
  <c r="AL23" i="6" s="1"/>
  <c r="F24" i="6"/>
  <c r="AF24" i="6" s="1"/>
  <c r="G24" i="6"/>
  <c r="AG24" i="6" s="1"/>
  <c r="H24" i="6"/>
  <c r="AH24" i="6" s="1"/>
  <c r="I24" i="6"/>
  <c r="AI24" i="6" s="1"/>
  <c r="J24" i="6"/>
  <c r="AJ24" i="6" s="1"/>
  <c r="K24" i="6"/>
  <c r="AK24" i="6" s="1"/>
  <c r="L24" i="6"/>
  <c r="AL24" i="6" s="1"/>
  <c r="F25" i="6"/>
  <c r="AF25" i="6" s="1"/>
  <c r="G25" i="6"/>
  <c r="AG25" i="6" s="1"/>
  <c r="H25" i="6"/>
  <c r="AH25" i="6" s="1"/>
  <c r="I25" i="6"/>
  <c r="AI25" i="6" s="1"/>
  <c r="J25" i="6"/>
  <c r="AJ25" i="6" s="1"/>
  <c r="K25" i="6"/>
  <c r="AK25" i="6" s="1"/>
  <c r="L25" i="6"/>
  <c r="AL25" i="6" s="1"/>
  <c r="F26" i="6"/>
  <c r="AF26" i="6" s="1"/>
  <c r="G26" i="6"/>
  <c r="AG26" i="6" s="1"/>
  <c r="H26" i="6"/>
  <c r="AH26" i="6" s="1"/>
  <c r="I26" i="6"/>
  <c r="AI26" i="6" s="1"/>
  <c r="J26" i="6"/>
  <c r="AJ26" i="6" s="1"/>
  <c r="K26" i="6"/>
  <c r="AK26" i="6" s="1"/>
  <c r="L26" i="6"/>
  <c r="AL26" i="6" s="1"/>
  <c r="F27" i="6"/>
  <c r="AF27" i="6" s="1"/>
  <c r="G27" i="6"/>
  <c r="AG27" i="6" s="1"/>
  <c r="H27" i="6"/>
  <c r="AH27" i="6" s="1"/>
  <c r="I27" i="6"/>
  <c r="AI27" i="6" s="1"/>
  <c r="J27" i="6"/>
  <c r="AJ27" i="6" s="1"/>
  <c r="K27" i="6"/>
  <c r="AK27" i="6" s="1"/>
  <c r="L27" i="6"/>
  <c r="AL27" i="6" s="1"/>
  <c r="F28" i="6"/>
  <c r="AF28" i="6" s="1"/>
  <c r="G28" i="6"/>
  <c r="AG28" i="6" s="1"/>
  <c r="H28" i="6"/>
  <c r="AH28" i="6" s="1"/>
  <c r="I28" i="6"/>
  <c r="AI28" i="6" s="1"/>
  <c r="J28" i="6"/>
  <c r="AJ28" i="6" s="1"/>
  <c r="K28" i="6"/>
  <c r="AK28" i="6" s="1"/>
  <c r="L28" i="6"/>
  <c r="AL28" i="6" s="1"/>
  <c r="F29" i="6"/>
  <c r="AF29" i="6" s="1"/>
  <c r="G29" i="6"/>
  <c r="AG29" i="6" s="1"/>
  <c r="H29" i="6"/>
  <c r="AH29" i="6" s="1"/>
  <c r="I29" i="6"/>
  <c r="AI29" i="6" s="1"/>
  <c r="J29" i="6"/>
  <c r="AJ29" i="6" s="1"/>
  <c r="K29" i="6"/>
  <c r="AK29" i="6" s="1"/>
  <c r="L29" i="6"/>
  <c r="AL29" i="6" s="1"/>
  <c r="F30" i="6"/>
  <c r="AF30" i="6" s="1"/>
  <c r="G30" i="6"/>
  <c r="AG30" i="6" s="1"/>
  <c r="H30" i="6"/>
  <c r="AH30" i="6" s="1"/>
  <c r="I30" i="6"/>
  <c r="AI30" i="6" s="1"/>
  <c r="J30" i="6"/>
  <c r="AJ30" i="6" s="1"/>
  <c r="K30" i="6"/>
  <c r="AK30" i="6" s="1"/>
  <c r="L30" i="6"/>
  <c r="AL30" i="6" s="1"/>
  <c r="F31" i="6"/>
  <c r="AF31" i="6" s="1"/>
  <c r="G31" i="6"/>
  <c r="AG31" i="6" s="1"/>
  <c r="H31" i="6"/>
  <c r="AH31" i="6" s="1"/>
  <c r="I31" i="6"/>
  <c r="AI31" i="6" s="1"/>
  <c r="J31" i="6"/>
  <c r="AJ31" i="6" s="1"/>
  <c r="K31" i="6"/>
  <c r="AK31" i="6" s="1"/>
  <c r="L31" i="6"/>
  <c r="AL31" i="6" s="1"/>
  <c r="F32" i="6"/>
  <c r="AF32" i="6" s="1"/>
  <c r="G32" i="6"/>
  <c r="AG32" i="6" s="1"/>
  <c r="H32" i="6"/>
  <c r="AH32" i="6" s="1"/>
  <c r="I32" i="6"/>
  <c r="AI32" i="6" s="1"/>
  <c r="J32" i="6"/>
  <c r="AJ32" i="6" s="1"/>
  <c r="K32" i="6"/>
  <c r="AK32" i="6" s="1"/>
  <c r="L32" i="6"/>
  <c r="AL32" i="6" s="1"/>
  <c r="F33" i="6"/>
  <c r="AF33" i="6" s="1"/>
  <c r="G33" i="6"/>
  <c r="AG33" i="6" s="1"/>
  <c r="H33" i="6"/>
  <c r="AH33" i="6" s="1"/>
  <c r="I33" i="6"/>
  <c r="AI33" i="6" s="1"/>
  <c r="J33" i="6"/>
  <c r="AJ33" i="6" s="1"/>
  <c r="K33" i="6"/>
  <c r="AK33" i="6" s="1"/>
  <c r="L33" i="6"/>
  <c r="AL33" i="6" s="1"/>
  <c r="F34" i="6"/>
  <c r="AF34" i="6" s="1"/>
  <c r="G34" i="6"/>
  <c r="AG34" i="6" s="1"/>
  <c r="H34" i="6"/>
  <c r="AH34" i="6" s="1"/>
  <c r="I34" i="6"/>
  <c r="AI34" i="6" s="1"/>
  <c r="J34" i="6"/>
  <c r="AJ34" i="6" s="1"/>
  <c r="K34" i="6"/>
  <c r="AK34" i="6" s="1"/>
  <c r="L34" i="6"/>
  <c r="AL34" i="6" s="1"/>
  <c r="F35" i="6"/>
  <c r="AF35" i="6" s="1"/>
  <c r="G35" i="6"/>
  <c r="AG35" i="6" s="1"/>
  <c r="H35" i="6"/>
  <c r="AH35" i="6" s="1"/>
  <c r="I35" i="6"/>
  <c r="AI35" i="6" s="1"/>
  <c r="J35" i="6"/>
  <c r="AJ35" i="6" s="1"/>
  <c r="K35" i="6"/>
  <c r="AK35" i="6" s="1"/>
  <c r="L35" i="6"/>
  <c r="AL35" i="6" s="1"/>
  <c r="F36" i="6"/>
  <c r="AF36" i="6" s="1"/>
  <c r="G36" i="6"/>
  <c r="AG36" i="6" s="1"/>
  <c r="H36" i="6"/>
  <c r="AH36" i="6" s="1"/>
  <c r="I36" i="6"/>
  <c r="AI36" i="6" s="1"/>
  <c r="J36" i="6"/>
  <c r="AJ36" i="6" s="1"/>
  <c r="K36" i="6"/>
  <c r="AK36" i="6" s="1"/>
  <c r="L36" i="6"/>
  <c r="AL36" i="6" s="1"/>
  <c r="F37" i="6"/>
  <c r="AF37" i="6" s="1"/>
  <c r="G37" i="6"/>
  <c r="AG37" i="6" s="1"/>
  <c r="H37" i="6"/>
  <c r="AH37" i="6" s="1"/>
  <c r="I37" i="6"/>
  <c r="AI37" i="6" s="1"/>
  <c r="J37" i="6"/>
  <c r="AJ37" i="6" s="1"/>
  <c r="K37" i="6"/>
  <c r="AK37" i="6" s="1"/>
  <c r="L37" i="6"/>
  <c r="AL37" i="6" s="1"/>
  <c r="F38" i="6"/>
  <c r="AF38" i="6" s="1"/>
  <c r="G38" i="6"/>
  <c r="AG38" i="6" s="1"/>
  <c r="H38" i="6"/>
  <c r="AH38" i="6" s="1"/>
  <c r="I38" i="6"/>
  <c r="AI38" i="6" s="1"/>
  <c r="J38" i="6"/>
  <c r="AJ38" i="6" s="1"/>
  <c r="K38" i="6"/>
  <c r="AK38" i="6" s="1"/>
  <c r="L38" i="6"/>
  <c r="AL38" i="6" s="1"/>
  <c r="F39" i="6"/>
  <c r="AF39" i="6" s="1"/>
  <c r="G39" i="6"/>
  <c r="AG39" i="6" s="1"/>
  <c r="H39" i="6"/>
  <c r="AH39" i="6" s="1"/>
  <c r="I39" i="6"/>
  <c r="AI39" i="6" s="1"/>
  <c r="J39" i="6"/>
  <c r="AJ39" i="6" s="1"/>
  <c r="K39" i="6"/>
  <c r="AK39" i="6" s="1"/>
  <c r="L39" i="6"/>
  <c r="AL39" i="6" s="1"/>
  <c r="F40" i="6"/>
  <c r="AF40" i="6" s="1"/>
  <c r="G40" i="6"/>
  <c r="AG40" i="6" s="1"/>
  <c r="H40" i="6"/>
  <c r="AH40" i="6" s="1"/>
  <c r="I40" i="6"/>
  <c r="AI40" i="6" s="1"/>
  <c r="J40" i="6"/>
  <c r="AJ40" i="6" s="1"/>
  <c r="K40" i="6"/>
  <c r="AK40" i="6" s="1"/>
  <c r="L40" i="6"/>
  <c r="AL40" i="6" s="1"/>
  <c r="F41" i="6"/>
  <c r="AF41" i="6" s="1"/>
  <c r="G41" i="6"/>
  <c r="AG41" i="6" s="1"/>
  <c r="H41" i="6"/>
  <c r="AH41" i="6" s="1"/>
  <c r="I41" i="6"/>
  <c r="AI41" i="6" s="1"/>
  <c r="J41" i="6"/>
  <c r="AJ41" i="6" s="1"/>
  <c r="K41" i="6"/>
  <c r="AK41" i="6" s="1"/>
  <c r="L41" i="6"/>
  <c r="AL41" i="6" s="1"/>
  <c r="F42" i="6"/>
  <c r="AF42" i="6" s="1"/>
  <c r="G42" i="6"/>
  <c r="AG42" i="6" s="1"/>
  <c r="H42" i="6"/>
  <c r="AH42" i="6" s="1"/>
  <c r="I42" i="6"/>
  <c r="AI42" i="6" s="1"/>
  <c r="J42" i="6"/>
  <c r="AJ42" i="6" s="1"/>
  <c r="K42" i="6"/>
  <c r="AK42" i="6" s="1"/>
  <c r="L42" i="6"/>
  <c r="AL42" i="6" s="1"/>
  <c r="F43" i="6"/>
  <c r="AF43" i="6" s="1"/>
  <c r="G43" i="6"/>
  <c r="AG43" i="6" s="1"/>
  <c r="H43" i="6"/>
  <c r="AH43" i="6" s="1"/>
  <c r="I43" i="6"/>
  <c r="AI43" i="6" s="1"/>
  <c r="J43" i="6"/>
  <c r="AJ43" i="6" s="1"/>
  <c r="K43" i="6"/>
  <c r="AK43" i="6" s="1"/>
  <c r="L43" i="6"/>
  <c r="AL43" i="6" s="1"/>
  <c r="F44" i="6"/>
  <c r="AF44" i="6" s="1"/>
  <c r="G44" i="6"/>
  <c r="AG44" i="6" s="1"/>
  <c r="H44" i="6"/>
  <c r="AH44" i="6" s="1"/>
  <c r="I44" i="6"/>
  <c r="AI44" i="6" s="1"/>
  <c r="J44" i="6"/>
  <c r="AJ44" i="6" s="1"/>
  <c r="K44" i="6"/>
  <c r="AK44" i="6" s="1"/>
  <c r="L44" i="6"/>
  <c r="AL44" i="6" s="1"/>
  <c r="F45" i="6"/>
  <c r="AF45" i="6" s="1"/>
  <c r="G45" i="6"/>
  <c r="AG45" i="6" s="1"/>
  <c r="H45" i="6"/>
  <c r="AH45" i="6" s="1"/>
  <c r="I45" i="6"/>
  <c r="AI45" i="6" s="1"/>
  <c r="J45" i="6"/>
  <c r="AJ45" i="6" s="1"/>
  <c r="K45" i="6"/>
  <c r="AK45" i="6" s="1"/>
  <c r="L45" i="6"/>
  <c r="AL45" i="6" s="1"/>
  <c r="F46" i="6"/>
  <c r="AF46" i="6" s="1"/>
  <c r="G46" i="6"/>
  <c r="AG46" i="6" s="1"/>
  <c r="H46" i="6"/>
  <c r="AH46" i="6" s="1"/>
  <c r="I46" i="6"/>
  <c r="AI46" i="6" s="1"/>
  <c r="J46" i="6"/>
  <c r="AJ46" i="6" s="1"/>
  <c r="K46" i="6"/>
  <c r="AK46" i="6" s="1"/>
  <c r="L46" i="6"/>
  <c r="AL46" i="6" s="1"/>
  <c r="F47" i="6"/>
  <c r="AF47" i="6" s="1"/>
  <c r="G47" i="6"/>
  <c r="AG47" i="6" s="1"/>
  <c r="H47" i="6"/>
  <c r="AH47" i="6" s="1"/>
  <c r="I47" i="6"/>
  <c r="AI47" i="6" s="1"/>
  <c r="J47" i="6"/>
  <c r="AJ47" i="6" s="1"/>
  <c r="K47" i="6"/>
  <c r="AK47" i="6" s="1"/>
  <c r="L47" i="6"/>
  <c r="AL47" i="6" s="1"/>
  <c r="F48" i="6"/>
  <c r="AF48" i="6" s="1"/>
  <c r="G48" i="6"/>
  <c r="AG48" i="6" s="1"/>
  <c r="H48" i="6"/>
  <c r="AH48" i="6" s="1"/>
  <c r="I48" i="6"/>
  <c r="AI48" i="6" s="1"/>
  <c r="J48" i="6"/>
  <c r="AJ48" i="6" s="1"/>
  <c r="K48" i="6"/>
  <c r="AK48" i="6" s="1"/>
  <c r="L48" i="6"/>
  <c r="AL48" i="6" s="1"/>
  <c r="F49" i="6"/>
  <c r="AF49" i="6" s="1"/>
  <c r="G49" i="6"/>
  <c r="AG49" i="6" s="1"/>
  <c r="H49" i="6"/>
  <c r="AH49" i="6" s="1"/>
  <c r="I49" i="6"/>
  <c r="AI49" i="6" s="1"/>
  <c r="J49" i="6"/>
  <c r="AJ49" i="6" s="1"/>
  <c r="K49" i="6"/>
  <c r="AK49" i="6" s="1"/>
  <c r="L49" i="6"/>
  <c r="AL49" i="6" s="1"/>
  <c r="F50" i="6"/>
  <c r="AF50" i="6" s="1"/>
  <c r="G50" i="6"/>
  <c r="AG50" i="6" s="1"/>
  <c r="H50" i="6"/>
  <c r="AH50" i="6" s="1"/>
  <c r="I50" i="6"/>
  <c r="AI50" i="6" s="1"/>
  <c r="J50" i="6"/>
  <c r="AJ50" i="6" s="1"/>
  <c r="K50" i="6"/>
  <c r="AK50" i="6" s="1"/>
  <c r="L50" i="6"/>
  <c r="AL50" i="6" s="1"/>
  <c r="F51" i="6"/>
  <c r="AF51" i="6" s="1"/>
  <c r="G51" i="6"/>
  <c r="AG51" i="6" s="1"/>
  <c r="H51" i="6"/>
  <c r="AH51" i="6" s="1"/>
  <c r="I51" i="6"/>
  <c r="AI51" i="6" s="1"/>
  <c r="J51" i="6"/>
  <c r="AJ51" i="6" s="1"/>
  <c r="K51" i="6"/>
  <c r="AK51" i="6" s="1"/>
  <c r="L51" i="6"/>
  <c r="AL51" i="6" s="1"/>
  <c r="F52" i="6"/>
  <c r="AF52" i="6" s="1"/>
  <c r="G52" i="6"/>
  <c r="AG52" i="6" s="1"/>
  <c r="H52" i="6"/>
  <c r="AH52" i="6" s="1"/>
  <c r="I52" i="6"/>
  <c r="AI52" i="6" s="1"/>
  <c r="J52" i="6"/>
  <c r="AJ52" i="6" s="1"/>
  <c r="K52" i="6"/>
  <c r="AK52" i="6" s="1"/>
  <c r="L52" i="6"/>
  <c r="AL52" i="6" s="1"/>
  <c r="F53" i="6"/>
  <c r="AF53" i="6" s="1"/>
  <c r="G53" i="6"/>
  <c r="AG53" i="6" s="1"/>
  <c r="H53" i="6"/>
  <c r="AH53" i="6" s="1"/>
  <c r="I53" i="6"/>
  <c r="AI53" i="6" s="1"/>
  <c r="J53" i="6"/>
  <c r="AJ53" i="6" s="1"/>
  <c r="K53" i="6"/>
  <c r="AK53" i="6" s="1"/>
  <c r="L53" i="6"/>
  <c r="AL53" i="6" s="1"/>
  <c r="F54" i="6"/>
  <c r="AF54" i="6" s="1"/>
  <c r="G54" i="6"/>
  <c r="AG54" i="6" s="1"/>
  <c r="H54" i="6"/>
  <c r="AH54" i="6" s="1"/>
  <c r="I54" i="6"/>
  <c r="AI54" i="6" s="1"/>
  <c r="J54" i="6"/>
  <c r="AJ54" i="6" s="1"/>
  <c r="K54" i="6"/>
  <c r="AK54" i="6" s="1"/>
  <c r="L54" i="6"/>
  <c r="AL54" i="6" s="1"/>
  <c r="F55" i="6"/>
  <c r="AF55" i="6" s="1"/>
  <c r="G55" i="6"/>
  <c r="AG55" i="6" s="1"/>
  <c r="H55" i="6"/>
  <c r="AH55" i="6" s="1"/>
  <c r="I55" i="6"/>
  <c r="AI55" i="6" s="1"/>
  <c r="J55" i="6"/>
  <c r="AJ55" i="6" s="1"/>
  <c r="K55" i="6"/>
  <c r="AK55" i="6" s="1"/>
  <c r="L55" i="6"/>
  <c r="AL55" i="6" s="1"/>
  <c r="F56" i="6"/>
  <c r="AF56" i="6" s="1"/>
  <c r="G56" i="6"/>
  <c r="AG56" i="6" s="1"/>
  <c r="H56" i="6"/>
  <c r="AH56" i="6" s="1"/>
  <c r="I56" i="6"/>
  <c r="AI56" i="6" s="1"/>
  <c r="J56" i="6"/>
  <c r="AJ56" i="6" s="1"/>
  <c r="K56" i="6"/>
  <c r="AK56" i="6" s="1"/>
  <c r="L56" i="6"/>
  <c r="AL56" i="6" s="1"/>
  <c r="F57" i="6"/>
  <c r="AF57" i="6" s="1"/>
  <c r="G57" i="6"/>
  <c r="AG57" i="6" s="1"/>
  <c r="H57" i="6"/>
  <c r="AH57" i="6" s="1"/>
  <c r="I57" i="6"/>
  <c r="AI57" i="6" s="1"/>
  <c r="J57" i="6"/>
  <c r="AJ57" i="6" s="1"/>
  <c r="K57" i="6"/>
  <c r="AK57" i="6" s="1"/>
  <c r="L57" i="6"/>
  <c r="AL57" i="6" s="1"/>
  <c r="F58" i="6"/>
  <c r="AF58" i="6" s="1"/>
  <c r="G58" i="6"/>
  <c r="AG58" i="6" s="1"/>
  <c r="H58" i="6"/>
  <c r="AH58" i="6" s="1"/>
  <c r="I58" i="6"/>
  <c r="AI58" i="6" s="1"/>
  <c r="J58" i="6"/>
  <c r="AJ58" i="6" s="1"/>
  <c r="K58" i="6"/>
  <c r="AK58" i="6" s="1"/>
  <c r="L58" i="6"/>
  <c r="AL58" i="6" s="1"/>
  <c r="F59" i="6"/>
  <c r="AF59" i="6" s="1"/>
  <c r="G59" i="6"/>
  <c r="AG59" i="6" s="1"/>
  <c r="H59" i="6"/>
  <c r="AH59" i="6" s="1"/>
  <c r="I59" i="6"/>
  <c r="AI59" i="6" s="1"/>
  <c r="J59" i="6"/>
  <c r="AJ59" i="6" s="1"/>
  <c r="K59" i="6"/>
  <c r="AK59" i="6" s="1"/>
  <c r="L59" i="6"/>
  <c r="AL59" i="6" s="1"/>
  <c r="F60" i="6"/>
  <c r="AF60" i="6" s="1"/>
  <c r="G60" i="6"/>
  <c r="AG60" i="6" s="1"/>
  <c r="H60" i="6"/>
  <c r="AH60" i="6" s="1"/>
  <c r="I60" i="6"/>
  <c r="AI60" i="6" s="1"/>
  <c r="J60" i="6"/>
  <c r="AJ60" i="6" s="1"/>
  <c r="K60" i="6"/>
  <c r="AK60" i="6" s="1"/>
  <c r="L60" i="6"/>
  <c r="AL60" i="6" s="1"/>
  <c r="F61" i="6"/>
  <c r="AF61" i="6" s="1"/>
  <c r="G61" i="6"/>
  <c r="AG61" i="6" s="1"/>
  <c r="H61" i="6"/>
  <c r="AH61" i="6" s="1"/>
  <c r="I61" i="6"/>
  <c r="AI61" i="6" s="1"/>
  <c r="J61" i="6"/>
  <c r="AJ61" i="6" s="1"/>
  <c r="K61" i="6"/>
  <c r="AK61" i="6" s="1"/>
  <c r="L61" i="6"/>
  <c r="AL61" i="6" s="1"/>
  <c r="F62" i="6"/>
  <c r="AF62" i="6" s="1"/>
  <c r="G62" i="6"/>
  <c r="AG62" i="6" s="1"/>
  <c r="H62" i="6"/>
  <c r="AH62" i="6" s="1"/>
  <c r="I62" i="6"/>
  <c r="AI62" i="6" s="1"/>
  <c r="J62" i="6"/>
  <c r="AJ62" i="6" s="1"/>
  <c r="K62" i="6"/>
  <c r="AK62" i="6" s="1"/>
  <c r="L62" i="6"/>
  <c r="AL62" i="6" s="1"/>
  <c r="F63" i="6"/>
  <c r="AF63" i="6" s="1"/>
  <c r="G63" i="6"/>
  <c r="AG63" i="6" s="1"/>
  <c r="H63" i="6"/>
  <c r="AH63" i="6" s="1"/>
  <c r="I63" i="6"/>
  <c r="AI63" i="6" s="1"/>
  <c r="J63" i="6"/>
  <c r="AJ63" i="6" s="1"/>
  <c r="K63" i="6"/>
  <c r="AK63" i="6" s="1"/>
  <c r="L63" i="6"/>
  <c r="AL63" i="6" s="1"/>
  <c r="F64" i="6"/>
  <c r="AF64" i="6" s="1"/>
  <c r="G64" i="6"/>
  <c r="AG64" i="6" s="1"/>
  <c r="H64" i="6"/>
  <c r="AH64" i="6" s="1"/>
  <c r="I64" i="6"/>
  <c r="AI64" i="6" s="1"/>
  <c r="J64" i="6"/>
  <c r="AJ64" i="6" s="1"/>
  <c r="K64" i="6"/>
  <c r="AK64" i="6" s="1"/>
  <c r="L64" i="6"/>
  <c r="AL64" i="6" s="1"/>
  <c r="F65" i="6"/>
  <c r="AF65" i="6" s="1"/>
  <c r="G65" i="6"/>
  <c r="AG65" i="6" s="1"/>
  <c r="H65" i="6"/>
  <c r="AH65" i="6" s="1"/>
  <c r="I65" i="6"/>
  <c r="AI65" i="6" s="1"/>
  <c r="J65" i="6"/>
  <c r="AJ65" i="6" s="1"/>
  <c r="K65" i="6"/>
  <c r="AK65" i="6" s="1"/>
  <c r="L65" i="6"/>
  <c r="AL65" i="6" s="1"/>
  <c r="F66" i="6"/>
  <c r="AF66" i="6" s="1"/>
  <c r="G66" i="6"/>
  <c r="AG66" i="6" s="1"/>
  <c r="H66" i="6"/>
  <c r="AH66" i="6" s="1"/>
  <c r="I66" i="6"/>
  <c r="AI66" i="6" s="1"/>
  <c r="J66" i="6"/>
  <c r="AJ66" i="6" s="1"/>
  <c r="K66" i="6"/>
  <c r="AK66" i="6" s="1"/>
  <c r="L66" i="6"/>
  <c r="AL66" i="6" s="1"/>
  <c r="F67" i="6"/>
  <c r="AF67" i="6" s="1"/>
  <c r="G67" i="6"/>
  <c r="AG67" i="6" s="1"/>
  <c r="H67" i="6"/>
  <c r="AH67" i="6" s="1"/>
  <c r="I67" i="6"/>
  <c r="AI67" i="6" s="1"/>
  <c r="J67" i="6"/>
  <c r="AJ67" i="6" s="1"/>
  <c r="K67" i="6"/>
  <c r="AK67" i="6" s="1"/>
  <c r="L67" i="6"/>
  <c r="AL67" i="6" s="1"/>
  <c r="F68" i="6"/>
  <c r="AF68" i="6" s="1"/>
  <c r="G68" i="6"/>
  <c r="AG68" i="6" s="1"/>
  <c r="H68" i="6"/>
  <c r="AH68" i="6" s="1"/>
  <c r="I68" i="6"/>
  <c r="AI68" i="6" s="1"/>
  <c r="J68" i="6"/>
  <c r="AJ68" i="6" s="1"/>
  <c r="K68" i="6"/>
  <c r="AK68" i="6" s="1"/>
  <c r="L68" i="6"/>
  <c r="AL68" i="6" s="1"/>
  <c r="F69" i="6"/>
  <c r="AF69" i="6" s="1"/>
  <c r="G69" i="6"/>
  <c r="AG69" i="6" s="1"/>
  <c r="H69" i="6"/>
  <c r="AH69" i="6" s="1"/>
  <c r="I69" i="6"/>
  <c r="AI69" i="6" s="1"/>
  <c r="J69" i="6"/>
  <c r="AJ69" i="6" s="1"/>
  <c r="K69" i="6"/>
  <c r="AK69" i="6" s="1"/>
  <c r="L69" i="6"/>
  <c r="AL69" i="6" s="1"/>
  <c r="F70" i="6"/>
  <c r="AF70" i="6" s="1"/>
  <c r="G70" i="6"/>
  <c r="AG70" i="6" s="1"/>
  <c r="H70" i="6"/>
  <c r="AH70" i="6" s="1"/>
  <c r="I70" i="6"/>
  <c r="AI70" i="6" s="1"/>
  <c r="J70" i="6"/>
  <c r="AJ70" i="6" s="1"/>
  <c r="K70" i="6"/>
  <c r="AK70" i="6" s="1"/>
  <c r="L70" i="6"/>
  <c r="AL70" i="6" s="1"/>
  <c r="F71" i="6"/>
  <c r="AF71" i="6" s="1"/>
  <c r="G71" i="6"/>
  <c r="AG71" i="6" s="1"/>
  <c r="H71" i="6"/>
  <c r="AH71" i="6" s="1"/>
  <c r="I71" i="6"/>
  <c r="AI71" i="6" s="1"/>
  <c r="J71" i="6"/>
  <c r="AJ71" i="6" s="1"/>
  <c r="K71" i="6"/>
  <c r="AK71" i="6" s="1"/>
  <c r="L71" i="6"/>
  <c r="AL71" i="6" s="1"/>
  <c r="F72" i="6"/>
  <c r="AF72" i="6" s="1"/>
  <c r="G72" i="6"/>
  <c r="AG72" i="6" s="1"/>
  <c r="H72" i="6"/>
  <c r="AH72" i="6" s="1"/>
  <c r="I72" i="6"/>
  <c r="AI72" i="6" s="1"/>
  <c r="J72" i="6"/>
  <c r="AJ72" i="6" s="1"/>
  <c r="K72" i="6"/>
  <c r="AK72" i="6" s="1"/>
  <c r="L72" i="6"/>
  <c r="AL72" i="6" s="1"/>
  <c r="F73" i="6"/>
  <c r="AF73" i="6" s="1"/>
  <c r="G73" i="6"/>
  <c r="AG73" i="6" s="1"/>
  <c r="H73" i="6"/>
  <c r="AH73" i="6" s="1"/>
  <c r="I73" i="6"/>
  <c r="AI73" i="6" s="1"/>
  <c r="J73" i="6"/>
  <c r="AJ73" i="6" s="1"/>
  <c r="K73" i="6"/>
  <c r="AK73" i="6" s="1"/>
  <c r="L73" i="6"/>
  <c r="AL73" i="6" s="1"/>
  <c r="F74" i="6"/>
  <c r="AF74" i="6" s="1"/>
  <c r="G74" i="6"/>
  <c r="AG74" i="6" s="1"/>
  <c r="H74" i="6"/>
  <c r="AH74" i="6" s="1"/>
  <c r="I74" i="6"/>
  <c r="AI74" i="6" s="1"/>
  <c r="J74" i="6"/>
  <c r="AJ74" i="6" s="1"/>
  <c r="K74" i="6"/>
  <c r="AK74" i="6" s="1"/>
  <c r="L74" i="6"/>
  <c r="AL74" i="6" s="1"/>
  <c r="F75" i="6"/>
  <c r="AF75" i="6" s="1"/>
  <c r="G75" i="6"/>
  <c r="AG75" i="6" s="1"/>
  <c r="H75" i="6"/>
  <c r="AH75" i="6" s="1"/>
  <c r="I75" i="6"/>
  <c r="AI75" i="6" s="1"/>
  <c r="J75" i="6"/>
  <c r="AJ75" i="6" s="1"/>
  <c r="K75" i="6"/>
  <c r="AK75" i="6" s="1"/>
  <c r="L75" i="6"/>
  <c r="AL75" i="6" s="1"/>
  <c r="F76" i="6"/>
  <c r="AF76" i="6" s="1"/>
  <c r="G76" i="6"/>
  <c r="AG76" i="6" s="1"/>
  <c r="H76" i="6"/>
  <c r="AH76" i="6" s="1"/>
  <c r="I76" i="6"/>
  <c r="AI76" i="6" s="1"/>
  <c r="J76" i="6"/>
  <c r="AJ76" i="6" s="1"/>
  <c r="K76" i="6"/>
  <c r="AK76" i="6" s="1"/>
  <c r="L76" i="6"/>
  <c r="AL76" i="6" s="1"/>
  <c r="F77" i="6"/>
  <c r="AF77" i="6" s="1"/>
  <c r="G77" i="6"/>
  <c r="AG77" i="6" s="1"/>
  <c r="H77" i="6"/>
  <c r="AH77" i="6" s="1"/>
  <c r="I77" i="6"/>
  <c r="AI77" i="6" s="1"/>
  <c r="J77" i="6"/>
  <c r="AJ77" i="6" s="1"/>
  <c r="K77" i="6"/>
  <c r="AK77" i="6" s="1"/>
  <c r="L77" i="6"/>
  <c r="AL77" i="6" s="1"/>
  <c r="F78" i="6"/>
  <c r="AF78" i="6" s="1"/>
  <c r="G78" i="6"/>
  <c r="AG78" i="6" s="1"/>
  <c r="H78" i="6"/>
  <c r="AH78" i="6" s="1"/>
  <c r="I78" i="6"/>
  <c r="AI78" i="6" s="1"/>
  <c r="J78" i="6"/>
  <c r="AJ78" i="6" s="1"/>
  <c r="K78" i="6"/>
  <c r="AK78" i="6" s="1"/>
  <c r="L78" i="6"/>
  <c r="AL78" i="6" s="1"/>
  <c r="F79" i="6"/>
  <c r="AF79" i="6" s="1"/>
  <c r="G79" i="6"/>
  <c r="AG79" i="6" s="1"/>
  <c r="H79" i="6"/>
  <c r="AH79" i="6" s="1"/>
  <c r="I79" i="6"/>
  <c r="AI79" i="6" s="1"/>
  <c r="J79" i="6"/>
  <c r="AJ79" i="6" s="1"/>
  <c r="K79" i="6"/>
  <c r="AK79" i="6" s="1"/>
  <c r="L79" i="6"/>
  <c r="AL79" i="6" s="1"/>
  <c r="F80" i="6"/>
  <c r="AF80" i="6" s="1"/>
  <c r="G80" i="6"/>
  <c r="AG80" i="6" s="1"/>
  <c r="H80" i="6"/>
  <c r="AH80" i="6" s="1"/>
  <c r="I80" i="6"/>
  <c r="AI80" i="6" s="1"/>
  <c r="J80" i="6"/>
  <c r="AJ80" i="6" s="1"/>
  <c r="K80" i="6"/>
  <c r="AK80" i="6" s="1"/>
  <c r="L80" i="6"/>
  <c r="AL80" i="6" s="1"/>
  <c r="F81" i="6"/>
  <c r="AF81" i="6" s="1"/>
  <c r="G81" i="6"/>
  <c r="AG81" i="6" s="1"/>
  <c r="H81" i="6"/>
  <c r="AH81" i="6" s="1"/>
  <c r="I81" i="6"/>
  <c r="AI81" i="6" s="1"/>
  <c r="J81" i="6"/>
  <c r="AJ81" i="6" s="1"/>
  <c r="K81" i="6"/>
  <c r="AK81" i="6" s="1"/>
  <c r="L81" i="6"/>
  <c r="AL81" i="6" s="1"/>
  <c r="F82" i="6"/>
  <c r="AF82" i="6" s="1"/>
  <c r="G82" i="6"/>
  <c r="AG82" i="6" s="1"/>
  <c r="H82" i="6"/>
  <c r="AH82" i="6" s="1"/>
  <c r="I82" i="6"/>
  <c r="AI82" i="6" s="1"/>
  <c r="J82" i="6"/>
  <c r="AJ82" i="6" s="1"/>
  <c r="K82" i="6"/>
  <c r="AK82" i="6" s="1"/>
  <c r="L82" i="6"/>
  <c r="AL82" i="6" s="1"/>
  <c r="F83" i="6"/>
  <c r="AF83" i="6" s="1"/>
  <c r="G83" i="6"/>
  <c r="AG83" i="6" s="1"/>
  <c r="H83" i="6"/>
  <c r="AH83" i="6" s="1"/>
  <c r="I83" i="6"/>
  <c r="AI83" i="6" s="1"/>
  <c r="J83" i="6"/>
  <c r="AJ83" i="6" s="1"/>
  <c r="K83" i="6"/>
  <c r="AK83" i="6" s="1"/>
  <c r="L83" i="6"/>
  <c r="AL83" i="6" s="1"/>
  <c r="F84" i="6"/>
  <c r="AF84" i="6" s="1"/>
  <c r="G84" i="6"/>
  <c r="AG84" i="6" s="1"/>
  <c r="H84" i="6"/>
  <c r="AH84" i="6" s="1"/>
  <c r="I84" i="6"/>
  <c r="AI84" i="6" s="1"/>
  <c r="J84" i="6"/>
  <c r="AJ84" i="6" s="1"/>
  <c r="K84" i="6"/>
  <c r="AK84" i="6" s="1"/>
  <c r="L84" i="6"/>
  <c r="AL84" i="6" s="1"/>
  <c r="F85" i="6"/>
  <c r="AF85" i="6" s="1"/>
  <c r="G85" i="6"/>
  <c r="AG85" i="6" s="1"/>
  <c r="H85" i="6"/>
  <c r="AH85" i="6" s="1"/>
  <c r="I85" i="6"/>
  <c r="AI85" i="6" s="1"/>
  <c r="J85" i="6"/>
  <c r="AJ85" i="6" s="1"/>
  <c r="K85" i="6"/>
  <c r="AK85" i="6" s="1"/>
  <c r="L85" i="6"/>
  <c r="AL85" i="6" s="1"/>
  <c r="F86" i="6"/>
  <c r="AF86" i="6" s="1"/>
  <c r="G86" i="6"/>
  <c r="AG86" i="6" s="1"/>
  <c r="H86" i="6"/>
  <c r="AH86" i="6" s="1"/>
  <c r="I86" i="6"/>
  <c r="AI86" i="6" s="1"/>
  <c r="J86" i="6"/>
  <c r="AJ86" i="6" s="1"/>
  <c r="K86" i="6"/>
  <c r="AK86" i="6" s="1"/>
  <c r="L86" i="6"/>
  <c r="AL86" i="6" s="1"/>
  <c r="F87" i="6"/>
  <c r="AF87" i="6" s="1"/>
  <c r="G87" i="6"/>
  <c r="AG87" i="6" s="1"/>
  <c r="H87" i="6"/>
  <c r="AH87" i="6" s="1"/>
  <c r="I87" i="6"/>
  <c r="AI87" i="6" s="1"/>
  <c r="J87" i="6"/>
  <c r="AJ87" i="6" s="1"/>
  <c r="K87" i="6"/>
  <c r="AK87" i="6" s="1"/>
  <c r="L87" i="6"/>
  <c r="AL87" i="6" s="1"/>
  <c r="F88" i="6"/>
  <c r="AF88" i="6" s="1"/>
  <c r="G88" i="6"/>
  <c r="AG88" i="6" s="1"/>
  <c r="H88" i="6"/>
  <c r="AH88" i="6" s="1"/>
  <c r="I88" i="6"/>
  <c r="AI88" i="6" s="1"/>
  <c r="J88" i="6"/>
  <c r="AJ88" i="6" s="1"/>
  <c r="K88" i="6"/>
  <c r="AK88" i="6" s="1"/>
  <c r="L88" i="6"/>
  <c r="AL88" i="6" s="1"/>
  <c r="F89" i="6"/>
  <c r="AF89" i="6" s="1"/>
  <c r="G89" i="6"/>
  <c r="AG89" i="6" s="1"/>
  <c r="H89" i="6"/>
  <c r="AH89" i="6" s="1"/>
  <c r="I89" i="6"/>
  <c r="AI89" i="6" s="1"/>
  <c r="J89" i="6"/>
  <c r="AJ89" i="6" s="1"/>
  <c r="K89" i="6"/>
  <c r="AK89" i="6" s="1"/>
  <c r="L89" i="6"/>
  <c r="AL89" i="6" s="1"/>
  <c r="F90" i="6"/>
  <c r="AF90" i="6" s="1"/>
  <c r="G90" i="6"/>
  <c r="AG90" i="6" s="1"/>
  <c r="H90" i="6"/>
  <c r="AH90" i="6" s="1"/>
  <c r="I90" i="6"/>
  <c r="AI90" i="6" s="1"/>
  <c r="J90" i="6"/>
  <c r="AJ90" i="6" s="1"/>
  <c r="K90" i="6"/>
  <c r="AK90" i="6" s="1"/>
  <c r="L90" i="6"/>
  <c r="AL90" i="6" s="1"/>
  <c r="F91" i="6"/>
  <c r="AF91" i="6" s="1"/>
  <c r="G91" i="6"/>
  <c r="AG91" i="6" s="1"/>
  <c r="H91" i="6"/>
  <c r="AH91" i="6" s="1"/>
  <c r="I91" i="6"/>
  <c r="AI91" i="6" s="1"/>
  <c r="J91" i="6"/>
  <c r="AJ91" i="6" s="1"/>
  <c r="K91" i="6"/>
  <c r="AK91" i="6" s="1"/>
  <c r="L91" i="6"/>
  <c r="AL91" i="6" s="1"/>
  <c r="F92" i="6"/>
  <c r="AF92" i="6" s="1"/>
  <c r="G92" i="6"/>
  <c r="AG92" i="6" s="1"/>
  <c r="H92" i="6"/>
  <c r="AH92" i="6" s="1"/>
  <c r="I92" i="6"/>
  <c r="AI92" i="6" s="1"/>
  <c r="J92" i="6"/>
  <c r="AJ92" i="6" s="1"/>
  <c r="K92" i="6"/>
  <c r="AK92" i="6" s="1"/>
  <c r="L92" i="6"/>
  <c r="AL92" i="6" s="1"/>
  <c r="F93" i="6"/>
  <c r="AF93" i="6" s="1"/>
  <c r="G93" i="6"/>
  <c r="AG93" i="6" s="1"/>
  <c r="H93" i="6"/>
  <c r="AH93" i="6" s="1"/>
  <c r="I93" i="6"/>
  <c r="AI93" i="6" s="1"/>
  <c r="J93" i="6"/>
  <c r="AJ93" i="6" s="1"/>
  <c r="K93" i="6"/>
  <c r="AK93" i="6" s="1"/>
  <c r="L93" i="6"/>
  <c r="AL93" i="6" s="1"/>
  <c r="F94" i="6"/>
  <c r="AF94" i="6" s="1"/>
  <c r="G94" i="6"/>
  <c r="AG94" i="6" s="1"/>
  <c r="H94" i="6"/>
  <c r="AH94" i="6" s="1"/>
  <c r="I94" i="6"/>
  <c r="AI94" i="6" s="1"/>
  <c r="J94" i="6"/>
  <c r="AJ94" i="6" s="1"/>
  <c r="K94" i="6"/>
  <c r="AK94" i="6" s="1"/>
  <c r="L94" i="6"/>
  <c r="AL94" i="6" s="1"/>
  <c r="F95" i="6"/>
  <c r="AF95" i="6" s="1"/>
  <c r="G95" i="6"/>
  <c r="AG95" i="6" s="1"/>
  <c r="H95" i="6"/>
  <c r="AH95" i="6" s="1"/>
  <c r="I95" i="6"/>
  <c r="AI95" i="6" s="1"/>
  <c r="J95" i="6"/>
  <c r="AJ95" i="6" s="1"/>
  <c r="K95" i="6"/>
  <c r="AK95" i="6" s="1"/>
  <c r="L95" i="6"/>
  <c r="AL95" i="6" s="1"/>
  <c r="F96" i="6"/>
  <c r="AF96" i="6" s="1"/>
  <c r="G96" i="6"/>
  <c r="AG96" i="6" s="1"/>
  <c r="H96" i="6"/>
  <c r="AH96" i="6" s="1"/>
  <c r="I96" i="6"/>
  <c r="AI96" i="6" s="1"/>
  <c r="J96" i="6"/>
  <c r="AJ96" i="6" s="1"/>
  <c r="K96" i="6"/>
  <c r="AK96" i="6" s="1"/>
  <c r="L96" i="6"/>
  <c r="AL96" i="6" s="1"/>
  <c r="F97" i="6"/>
  <c r="AF97" i="6" s="1"/>
  <c r="G97" i="6"/>
  <c r="AG97" i="6" s="1"/>
  <c r="H97" i="6"/>
  <c r="AH97" i="6" s="1"/>
  <c r="I97" i="6"/>
  <c r="AI97" i="6" s="1"/>
  <c r="J97" i="6"/>
  <c r="AJ97" i="6" s="1"/>
  <c r="K97" i="6"/>
  <c r="AK97" i="6" s="1"/>
  <c r="L97" i="6"/>
  <c r="AL97" i="6" s="1"/>
  <c r="F98" i="6"/>
  <c r="AF98" i="6" s="1"/>
  <c r="G98" i="6"/>
  <c r="AG98" i="6" s="1"/>
  <c r="H98" i="6"/>
  <c r="AH98" i="6" s="1"/>
  <c r="I98" i="6"/>
  <c r="AI98" i="6" s="1"/>
  <c r="J98" i="6"/>
  <c r="AJ98" i="6" s="1"/>
  <c r="K98" i="6"/>
  <c r="AK98" i="6" s="1"/>
  <c r="L98" i="6"/>
  <c r="AL98" i="6" s="1"/>
  <c r="F99" i="6"/>
  <c r="AF99" i="6" s="1"/>
  <c r="G99" i="6"/>
  <c r="AG99" i="6" s="1"/>
  <c r="H99" i="6"/>
  <c r="AH99" i="6" s="1"/>
  <c r="I99" i="6"/>
  <c r="AI99" i="6" s="1"/>
  <c r="J99" i="6"/>
  <c r="AJ99" i="6" s="1"/>
  <c r="K99" i="6"/>
  <c r="AK99" i="6" s="1"/>
  <c r="L99" i="6"/>
  <c r="AL99" i="6" s="1"/>
  <c r="F4" i="6"/>
  <c r="AF4" i="6" s="1"/>
  <c r="G4" i="6"/>
  <c r="AG4" i="6" s="1"/>
  <c r="H4" i="6"/>
  <c r="AH4" i="6" s="1"/>
  <c r="I4" i="6"/>
  <c r="AI4" i="6" s="1"/>
  <c r="J4" i="6"/>
  <c r="AJ4" i="6" s="1"/>
  <c r="K4" i="6"/>
  <c r="AK4" i="6" s="1"/>
  <c r="L4" i="6"/>
  <c r="AL4" i="6" s="1"/>
  <c r="R8" i="6"/>
  <c r="AP8" i="6" s="1"/>
  <c r="L111" i="6" l="1"/>
  <c r="H111" i="6"/>
  <c r="U111" i="6"/>
  <c r="G111" i="6"/>
  <c r="X111" i="6"/>
  <c r="J111" i="6"/>
  <c r="F111" i="6"/>
  <c r="W111" i="6"/>
  <c r="K111" i="6"/>
  <c r="T111" i="6"/>
  <c r="I111" i="6"/>
  <c r="V111" i="6"/>
  <c r="BX28" i="6"/>
  <c r="AC25" i="7"/>
  <c r="BW28" i="6"/>
  <c r="AB25" i="7"/>
  <c r="BK28" i="6"/>
  <c r="M25" i="7"/>
  <c r="BL28" i="6"/>
  <c r="N25" i="7"/>
  <c r="BV28" i="6"/>
  <c r="AA25" i="7"/>
  <c r="C99" i="6"/>
  <c r="AC99" i="6" s="1"/>
  <c r="C97" i="6"/>
  <c r="AC97" i="6" s="1"/>
  <c r="E94" i="6"/>
  <c r="AE94" i="6" s="1"/>
  <c r="C93" i="6"/>
  <c r="AC93" i="6" s="1"/>
  <c r="C91" i="6"/>
  <c r="AC91" i="6" s="1"/>
  <c r="C89" i="6"/>
  <c r="AC89" i="6" s="1"/>
  <c r="C86" i="6"/>
  <c r="AC86" i="6" s="1"/>
  <c r="D83" i="6"/>
  <c r="AD83" i="6" s="1"/>
  <c r="C81" i="6"/>
  <c r="AC81" i="6" s="1"/>
  <c r="C78" i="6"/>
  <c r="AC78" i="6" s="1"/>
  <c r="D75" i="6"/>
  <c r="AD75" i="6" s="1"/>
  <c r="E72" i="6"/>
  <c r="AE72" i="6" s="1"/>
  <c r="E69" i="6"/>
  <c r="AE69" i="6" s="1"/>
  <c r="C65" i="6"/>
  <c r="AC65" i="6" s="1"/>
  <c r="D63" i="6"/>
  <c r="AD63" i="6" s="1"/>
  <c r="D55" i="6"/>
  <c r="AD55" i="6" s="1"/>
  <c r="E48" i="6"/>
  <c r="AE48" i="6" s="1"/>
  <c r="C41" i="6"/>
  <c r="AC41" i="6" s="1"/>
  <c r="D39" i="6"/>
  <c r="AD39" i="6" s="1"/>
  <c r="D31" i="6"/>
  <c r="AD31" i="6" s="1"/>
  <c r="D20" i="6"/>
  <c r="AD20" i="6" s="1"/>
  <c r="C18" i="6"/>
  <c r="AC18" i="6" s="1"/>
  <c r="C16" i="6"/>
  <c r="AC16" i="6" s="1"/>
  <c r="S4" i="6"/>
  <c r="AQ4" i="6" s="1"/>
  <c r="S97" i="6"/>
  <c r="AQ97" i="6" s="1"/>
  <c r="S95" i="6"/>
  <c r="AQ95" i="6" s="1"/>
  <c r="S81" i="6"/>
  <c r="AQ81" i="6" s="1"/>
  <c r="Q66" i="6"/>
  <c r="AO66" i="6" s="1"/>
  <c r="S65" i="6"/>
  <c r="AQ65" i="6" s="1"/>
  <c r="Q50" i="6"/>
  <c r="AO50" i="6" s="1"/>
  <c r="R48" i="6"/>
  <c r="AP48" i="6" s="1"/>
  <c r="R32" i="6"/>
  <c r="AP32" i="6" s="1"/>
  <c r="Q18" i="6"/>
  <c r="AO18" i="6" s="1"/>
  <c r="R16" i="6"/>
  <c r="AP16" i="6" s="1"/>
  <c r="E4" i="6"/>
  <c r="AE4" i="6" s="1"/>
  <c r="D96" i="6"/>
  <c r="AD96" i="6" s="1"/>
  <c r="D90" i="6"/>
  <c r="AD90" i="6" s="1"/>
  <c r="C88" i="6"/>
  <c r="AC88" i="6" s="1"/>
  <c r="D85" i="6"/>
  <c r="AD85" i="6" s="1"/>
  <c r="E82" i="6"/>
  <c r="AE82" i="6" s="1"/>
  <c r="E79" i="6"/>
  <c r="AE79" i="6" s="1"/>
  <c r="C75" i="6"/>
  <c r="AC75" i="6" s="1"/>
  <c r="C72" i="6"/>
  <c r="AC72" i="6" s="1"/>
  <c r="D69" i="6"/>
  <c r="AD69" i="6" s="1"/>
  <c r="C63" i="6"/>
  <c r="AC63" i="6" s="1"/>
  <c r="D61" i="6"/>
  <c r="AD61" i="6" s="1"/>
  <c r="C55" i="6"/>
  <c r="AC55" i="6" s="1"/>
  <c r="E54" i="6"/>
  <c r="AE54" i="6" s="1"/>
  <c r="C47" i="6"/>
  <c r="AC47" i="6" s="1"/>
  <c r="D45" i="6"/>
  <c r="AD45" i="6" s="1"/>
  <c r="C39" i="6"/>
  <c r="AC39" i="6" s="1"/>
  <c r="E38" i="6"/>
  <c r="AE38" i="6" s="1"/>
  <c r="C31" i="6"/>
  <c r="AC31" i="6" s="1"/>
  <c r="E30" i="6"/>
  <c r="AE30" i="6" s="1"/>
  <c r="E28" i="6"/>
  <c r="AE28" i="6" s="1"/>
  <c r="C15" i="6"/>
  <c r="AC15" i="6" s="1"/>
  <c r="C13" i="6"/>
  <c r="AC13" i="6" s="1"/>
  <c r="D10" i="6"/>
  <c r="AD10" i="6" s="1"/>
  <c r="Q93" i="6"/>
  <c r="AO93" i="6" s="1"/>
  <c r="R90" i="6"/>
  <c r="AP90" i="6" s="1"/>
  <c r="Q76" i="6"/>
  <c r="AO76" i="6" s="1"/>
  <c r="R74" i="6"/>
  <c r="AP74" i="6" s="1"/>
  <c r="S59" i="6"/>
  <c r="AQ59" i="6" s="1"/>
  <c r="R42" i="6"/>
  <c r="AP42" i="6" s="1"/>
  <c r="Q28" i="6"/>
  <c r="AO28" i="6" s="1"/>
  <c r="S27" i="6"/>
  <c r="AQ27" i="6" s="1"/>
  <c r="Q12" i="6"/>
  <c r="AO12" i="6" s="1"/>
  <c r="R10" i="6"/>
  <c r="AP10" i="6" s="1"/>
  <c r="E99" i="6"/>
  <c r="AE99" i="6" s="1"/>
  <c r="E97" i="6"/>
  <c r="AE97" i="6" s="1"/>
  <c r="E95" i="6"/>
  <c r="AE95" i="6" s="1"/>
  <c r="E93" i="6"/>
  <c r="AE93" i="6" s="1"/>
  <c r="E91" i="6"/>
  <c r="AE91" i="6" s="1"/>
  <c r="C90" i="6"/>
  <c r="AC90" i="6" s="1"/>
  <c r="E89" i="6"/>
  <c r="AE89" i="6" s="1"/>
  <c r="D87" i="6"/>
  <c r="AD87" i="6" s="1"/>
  <c r="C85" i="6"/>
  <c r="AC85" i="6" s="1"/>
  <c r="E84" i="6"/>
  <c r="AE84" i="6" s="1"/>
  <c r="C82" i="6"/>
  <c r="AC82" i="6" s="1"/>
  <c r="E81" i="6"/>
  <c r="AE81" i="6" s="1"/>
  <c r="D79" i="6"/>
  <c r="AD79" i="6" s="1"/>
  <c r="C77" i="6"/>
  <c r="AC77" i="6" s="1"/>
  <c r="E76" i="6"/>
  <c r="AE76" i="6" s="1"/>
  <c r="C74" i="6"/>
  <c r="AC74" i="6" s="1"/>
  <c r="E73" i="6"/>
  <c r="AE73" i="6" s="1"/>
  <c r="D71" i="6"/>
  <c r="AD71" i="6" s="1"/>
  <c r="C69" i="6"/>
  <c r="AC69" i="6" s="1"/>
  <c r="E68" i="6"/>
  <c r="AE68" i="6" s="1"/>
  <c r="D67" i="6"/>
  <c r="AD67" i="6" s="1"/>
  <c r="C61" i="6"/>
  <c r="AC61" i="6" s="1"/>
  <c r="E60" i="6"/>
  <c r="AE60" i="6" s="1"/>
  <c r="D59" i="6"/>
  <c r="AD59" i="6" s="1"/>
  <c r="C53" i="6"/>
  <c r="AC53" i="6" s="1"/>
  <c r="E52" i="6"/>
  <c r="AE52" i="6" s="1"/>
  <c r="D51" i="6"/>
  <c r="AD51" i="6" s="1"/>
  <c r="C45" i="6"/>
  <c r="AC45" i="6" s="1"/>
  <c r="E44" i="6"/>
  <c r="AE44" i="6" s="1"/>
  <c r="D43" i="6"/>
  <c r="AD43" i="6" s="1"/>
  <c r="C37" i="6"/>
  <c r="AC37" i="6" s="1"/>
  <c r="E36" i="6"/>
  <c r="AE36" i="6" s="1"/>
  <c r="D35" i="6"/>
  <c r="AD35" i="6" s="1"/>
  <c r="D28" i="6"/>
  <c r="AD28" i="6" s="1"/>
  <c r="C26" i="6"/>
  <c r="AC26" i="6" s="1"/>
  <c r="E25" i="6"/>
  <c r="AE25" i="6" s="1"/>
  <c r="C24" i="6"/>
  <c r="AC24" i="6" s="1"/>
  <c r="E23" i="6"/>
  <c r="AE23" i="6" s="1"/>
  <c r="D12" i="6"/>
  <c r="AD12" i="6" s="1"/>
  <c r="C10" i="6"/>
  <c r="AC10" i="6" s="1"/>
  <c r="E9" i="6"/>
  <c r="AE9" i="6" s="1"/>
  <c r="C8" i="6"/>
  <c r="AC8" i="6" s="1"/>
  <c r="E7" i="6"/>
  <c r="AE7" i="6" s="1"/>
  <c r="R92" i="6"/>
  <c r="AP92" i="6" s="1"/>
  <c r="Q90" i="6"/>
  <c r="AO90" i="6" s="1"/>
  <c r="S89" i="6"/>
  <c r="AQ89" i="6" s="1"/>
  <c r="R88" i="6"/>
  <c r="AP88" i="6" s="1"/>
  <c r="Q74" i="6"/>
  <c r="AO74" i="6" s="1"/>
  <c r="S73" i="6"/>
  <c r="AQ73" i="6" s="1"/>
  <c r="R72" i="6"/>
  <c r="AP72" i="6" s="1"/>
  <c r="Q58" i="6"/>
  <c r="AO58" i="6" s="1"/>
  <c r="S57" i="6"/>
  <c r="AQ57" i="6" s="1"/>
  <c r="R56" i="6"/>
  <c r="AP56" i="6" s="1"/>
  <c r="Q42" i="6"/>
  <c r="AO42" i="6" s="1"/>
  <c r="S41" i="6"/>
  <c r="AQ41" i="6" s="1"/>
  <c r="R40" i="6"/>
  <c r="AP40" i="6" s="1"/>
  <c r="Q26" i="6"/>
  <c r="AO26" i="6" s="1"/>
  <c r="S25" i="6"/>
  <c r="AQ25" i="6" s="1"/>
  <c r="R24" i="6"/>
  <c r="AP24" i="6" s="1"/>
  <c r="Q10" i="6"/>
  <c r="AO10" i="6" s="1"/>
  <c r="S9" i="6"/>
  <c r="AQ9" i="6" s="1"/>
  <c r="Q5" i="6"/>
  <c r="AO5" i="6" s="1"/>
  <c r="S6" i="6"/>
  <c r="AQ6" i="6" s="1"/>
  <c r="Q7" i="6"/>
  <c r="AO7" i="6" s="1"/>
  <c r="S8" i="6"/>
  <c r="AQ8" i="6" s="1"/>
  <c r="Q9" i="6"/>
  <c r="AO9" i="6" s="1"/>
  <c r="S10" i="6"/>
  <c r="AQ10" i="6" s="1"/>
  <c r="Q11" i="6"/>
  <c r="AO11" i="6" s="1"/>
  <c r="S12" i="6"/>
  <c r="AQ12" i="6" s="1"/>
  <c r="Q13" i="6"/>
  <c r="AO13" i="6" s="1"/>
  <c r="S14" i="6"/>
  <c r="AQ14" i="6" s="1"/>
  <c r="Q15" i="6"/>
  <c r="AO15" i="6" s="1"/>
  <c r="S16" i="6"/>
  <c r="AQ16" i="6" s="1"/>
  <c r="Q17" i="6"/>
  <c r="AO17" i="6" s="1"/>
  <c r="S18" i="6"/>
  <c r="AQ18" i="6" s="1"/>
  <c r="Q19" i="6"/>
  <c r="AO19" i="6" s="1"/>
  <c r="S20" i="6"/>
  <c r="AQ20" i="6" s="1"/>
  <c r="Q21" i="6"/>
  <c r="AO21" i="6" s="1"/>
  <c r="S22" i="6"/>
  <c r="AQ22" i="6" s="1"/>
  <c r="Q23" i="6"/>
  <c r="AO23" i="6" s="1"/>
  <c r="S24" i="6"/>
  <c r="AQ24" i="6" s="1"/>
  <c r="Q25" i="6"/>
  <c r="AO25" i="6" s="1"/>
  <c r="S26" i="6"/>
  <c r="AQ26" i="6" s="1"/>
  <c r="Q27" i="6"/>
  <c r="AO27" i="6" s="1"/>
  <c r="S28" i="6"/>
  <c r="AQ28" i="6" s="1"/>
  <c r="Q29" i="6"/>
  <c r="AO29" i="6" s="1"/>
  <c r="S30" i="6"/>
  <c r="AQ30" i="6" s="1"/>
  <c r="Q31" i="6"/>
  <c r="AO31" i="6" s="1"/>
  <c r="S32" i="6"/>
  <c r="AQ32" i="6" s="1"/>
  <c r="Q33" i="6"/>
  <c r="AO33" i="6" s="1"/>
  <c r="S34" i="6"/>
  <c r="AQ34" i="6" s="1"/>
  <c r="Q35" i="6"/>
  <c r="AO35" i="6" s="1"/>
  <c r="S36" i="6"/>
  <c r="AQ36" i="6" s="1"/>
  <c r="Q37" i="6"/>
  <c r="AO37" i="6" s="1"/>
  <c r="S38" i="6"/>
  <c r="AQ38" i="6" s="1"/>
  <c r="Q39" i="6"/>
  <c r="AO39" i="6" s="1"/>
  <c r="S40" i="6"/>
  <c r="AQ40" i="6" s="1"/>
  <c r="Q41" i="6"/>
  <c r="AO41" i="6" s="1"/>
  <c r="S42" i="6"/>
  <c r="AQ42" i="6" s="1"/>
  <c r="Q43" i="6"/>
  <c r="AO43" i="6" s="1"/>
  <c r="S44" i="6"/>
  <c r="AQ44" i="6" s="1"/>
  <c r="Q45" i="6"/>
  <c r="AO45" i="6" s="1"/>
  <c r="S46" i="6"/>
  <c r="AQ46" i="6" s="1"/>
  <c r="Q47" i="6"/>
  <c r="AO47" i="6" s="1"/>
  <c r="S48" i="6"/>
  <c r="AQ48" i="6" s="1"/>
  <c r="Q49" i="6"/>
  <c r="AO49" i="6" s="1"/>
  <c r="S50" i="6"/>
  <c r="AQ50" i="6" s="1"/>
  <c r="Q51" i="6"/>
  <c r="AO51" i="6" s="1"/>
  <c r="S52" i="6"/>
  <c r="AQ52" i="6" s="1"/>
  <c r="Q53" i="6"/>
  <c r="AO53" i="6" s="1"/>
  <c r="S54" i="6"/>
  <c r="AQ54" i="6" s="1"/>
  <c r="Q55" i="6"/>
  <c r="AO55" i="6" s="1"/>
  <c r="S56" i="6"/>
  <c r="AQ56" i="6" s="1"/>
  <c r="Q57" i="6"/>
  <c r="AO57" i="6" s="1"/>
  <c r="S58" i="6"/>
  <c r="AQ58" i="6" s="1"/>
  <c r="Q59" i="6"/>
  <c r="AO59" i="6" s="1"/>
  <c r="S60" i="6"/>
  <c r="AQ60" i="6" s="1"/>
  <c r="Q61" i="6"/>
  <c r="AO61" i="6" s="1"/>
  <c r="S62" i="6"/>
  <c r="AQ62" i="6" s="1"/>
  <c r="Q63" i="6"/>
  <c r="AO63" i="6" s="1"/>
  <c r="S64" i="6"/>
  <c r="AQ64" i="6" s="1"/>
  <c r="Q65" i="6"/>
  <c r="AO65" i="6" s="1"/>
  <c r="S66" i="6"/>
  <c r="AQ66" i="6" s="1"/>
  <c r="Q67" i="6"/>
  <c r="AO67" i="6" s="1"/>
  <c r="S68" i="6"/>
  <c r="AQ68" i="6" s="1"/>
  <c r="Q69" i="6"/>
  <c r="AO69" i="6" s="1"/>
  <c r="S70" i="6"/>
  <c r="AQ70" i="6" s="1"/>
  <c r="Q71" i="6"/>
  <c r="AO71" i="6" s="1"/>
  <c r="S72" i="6"/>
  <c r="AQ72" i="6" s="1"/>
  <c r="Q73" i="6"/>
  <c r="AO73" i="6" s="1"/>
  <c r="S74" i="6"/>
  <c r="AQ74" i="6" s="1"/>
  <c r="Q75" i="6"/>
  <c r="AO75" i="6" s="1"/>
  <c r="S76" i="6"/>
  <c r="AQ76" i="6" s="1"/>
  <c r="Q77" i="6"/>
  <c r="AO77" i="6" s="1"/>
  <c r="S78" i="6"/>
  <c r="AQ78" i="6" s="1"/>
  <c r="Q79" i="6"/>
  <c r="AO79" i="6" s="1"/>
  <c r="S80" i="6"/>
  <c r="AQ80" i="6" s="1"/>
  <c r="Q81" i="6"/>
  <c r="AO81" i="6" s="1"/>
  <c r="S82" i="6"/>
  <c r="AQ82" i="6" s="1"/>
  <c r="Q83" i="6"/>
  <c r="AO83" i="6" s="1"/>
  <c r="S84" i="6"/>
  <c r="AQ84" i="6" s="1"/>
  <c r="Q85" i="6"/>
  <c r="AO85" i="6" s="1"/>
  <c r="S86" i="6"/>
  <c r="AQ86" i="6" s="1"/>
  <c r="Q87" i="6"/>
  <c r="AO87" i="6" s="1"/>
  <c r="S88" i="6"/>
  <c r="AQ88" i="6" s="1"/>
  <c r="Q89" i="6"/>
  <c r="AO89" i="6" s="1"/>
  <c r="R5" i="6"/>
  <c r="AP5" i="6" s="1"/>
  <c r="R7" i="6"/>
  <c r="AP7" i="6" s="1"/>
  <c r="R9" i="6"/>
  <c r="AP9" i="6" s="1"/>
  <c r="R11" i="6"/>
  <c r="AP11" i="6" s="1"/>
  <c r="R13" i="6"/>
  <c r="AP13" i="6" s="1"/>
  <c r="R15" i="6"/>
  <c r="AP15" i="6" s="1"/>
  <c r="R17" i="6"/>
  <c r="AP17" i="6" s="1"/>
  <c r="R19" i="6"/>
  <c r="AP19" i="6" s="1"/>
  <c r="R21" i="6"/>
  <c r="AP21" i="6" s="1"/>
  <c r="R23" i="6"/>
  <c r="AP23" i="6" s="1"/>
  <c r="R25" i="6"/>
  <c r="AP25" i="6" s="1"/>
  <c r="R27" i="6"/>
  <c r="AP27" i="6" s="1"/>
  <c r="R29" i="6"/>
  <c r="AP29" i="6" s="1"/>
  <c r="R31" i="6"/>
  <c r="AP31" i="6" s="1"/>
  <c r="R33" i="6"/>
  <c r="AP33" i="6" s="1"/>
  <c r="R35" i="6"/>
  <c r="AP35" i="6" s="1"/>
  <c r="R37" i="6"/>
  <c r="AP37" i="6" s="1"/>
  <c r="R39" i="6"/>
  <c r="AP39" i="6" s="1"/>
  <c r="R41" i="6"/>
  <c r="AP41" i="6" s="1"/>
  <c r="R43" i="6"/>
  <c r="AP43" i="6" s="1"/>
  <c r="R45" i="6"/>
  <c r="AP45" i="6" s="1"/>
  <c r="R47" i="6"/>
  <c r="AP47" i="6" s="1"/>
  <c r="R49" i="6"/>
  <c r="AP49" i="6" s="1"/>
  <c r="R51" i="6"/>
  <c r="AP51" i="6" s="1"/>
  <c r="R53" i="6"/>
  <c r="AP53" i="6" s="1"/>
  <c r="R55" i="6"/>
  <c r="AP55" i="6" s="1"/>
  <c r="R57" i="6"/>
  <c r="AP57" i="6" s="1"/>
  <c r="R59" i="6"/>
  <c r="AP59" i="6" s="1"/>
  <c r="R61" i="6"/>
  <c r="AP61" i="6" s="1"/>
  <c r="R63" i="6"/>
  <c r="AP63" i="6" s="1"/>
  <c r="R65" i="6"/>
  <c r="AP65" i="6" s="1"/>
  <c r="R67" i="6"/>
  <c r="AP67" i="6" s="1"/>
  <c r="R69" i="6"/>
  <c r="AP69" i="6" s="1"/>
  <c r="R71" i="6"/>
  <c r="AP71" i="6" s="1"/>
  <c r="R73" i="6"/>
  <c r="AP73" i="6" s="1"/>
  <c r="R75" i="6"/>
  <c r="AP75" i="6" s="1"/>
  <c r="R77" i="6"/>
  <c r="AP77" i="6" s="1"/>
  <c r="R79" i="6"/>
  <c r="AP79" i="6" s="1"/>
  <c r="R81" i="6"/>
  <c r="AP81" i="6" s="1"/>
  <c r="R83" i="6"/>
  <c r="AP83" i="6" s="1"/>
  <c r="R85" i="6"/>
  <c r="AP85" i="6" s="1"/>
  <c r="R87" i="6"/>
  <c r="AP87" i="6" s="1"/>
  <c r="R89" i="6"/>
  <c r="AP89" i="6" s="1"/>
  <c r="R91" i="6"/>
  <c r="AP91" i="6" s="1"/>
  <c r="R93" i="6"/>
  <c r="AP93" i="6" s="1"/>
  <c r="R95" i="6"/>
  <c r="AP95" i="6" s="1"/>
  <c r="R97" i="6"/>
  <c r="AP97" i="6" s="1"/>
  <c r="R99" i="6"/>
  <c r="AP99" i="6" s="1"/>
  <c r="D5" i="6"/>
  <c r="AD5" i="6" s="1"/>
  <c r="D7" i="6"/>
  <c r="AD7" i="6" s="1"/>
  <c r="D9" i="6"/>
  <c r="AD9" i="6" s="1"/>
  <c r="D11" i="6"/>
  <c r="AD11" i="6" s="1"/>
  <c r="D13" i="6"/>
  <c r="AD13" i="6" s="1"/>
  <c r="D15" i="6"/>
  <c r="AD15" i="6" s="1"/>
  <c r="D17" i="6"/>
  <c r="AD17" i="6" s="1"/>
  <c r="D19" i="6"/>
  <c r="AD19" i="6" s="1"/>
  <c r="D21" i="6"/>
  <c r="AD21" i="6" s="1"/>
  <c r="D23" i="6"/>
  <c r="AD23" i="6" s="1"/>
  <c r="D25" i="6"/>
  <c r="AD25" i="6" s="1"/>
  <c r="D27" i="6"/>
  <c r="AD27" i="6" s="1"/>
  <c r="D29" i="6"/>
  <c r="AD29" i="6" s="1"/>
  <c r="S5" i="6"/>
  <c r="AQ5" i="6" s="1"/>
  <c r="Q6" i="6"/>
  <c r="AO6" i="6" s="1"/>
  <c r="R12" i="6"/>
  <c r="AP12" i="6" s="1"/>
  <c r="S13" i="6"/>
  <c r="AQ13" i="6" s="1"/>
  <c r="Q14" i="6"/>
  <c r="AO14" i="6" s="1"/>
  <c r="R20" i="6"/>
  <c r="AP20" i="6" s="1"/>
  <c r="S21" i="6"/>
  <c r="AQ21" i="6" s="1"/>
  <c r="Q22" i="6"/>
  <c r="AO22" i="6" s="1"/>
  <c r="R28" i="6"/>
  <c r="AP28" i="6" s="1"/>
  <c r="S29" i="6"/>
  <c r="AQ29" i="6" s="1"/>
  <c r="Q30" i="6"/>
  <c r="AO30" i="6" s="1"/>
  <c r="R36" i="6"/>
  <c r="AP36" i="6" s="1"/>
  <c r="S37" i="6"/>
  <c r="AQ37" i="6" s="1"/>
  <c r="Q38" i="6"/>
  <c r="AO38" i="6" s="1"/>
  <c r="R44" i="6"/>
  <c r="AP44" i="6" s="1"/>
  <c r="S45" i="6"/>
  <c r="AQ45" i="6" s="1"/>
  <c r="Q46" i="6"/>
  <c r="AO46" i="6" s="1"/>
  <c r="R52" i="6"/>
  <c r="AP52" i="6" s="1"/>
  <c r="S53" i="6"/>
  <c r="AQ53" i="6" s="1"/>
  <c r="Q54" i="6"/>
  <c r="AO54" i="6" s="1"/>
  <c r="R60" i="6"/>
  <c r="AP60" i="6" s="1"/>
  <c r="S61" i="6"/>
  <c r="AQ61" i="6" s="1"/>
  <c r="Q62" i="6"/>
  <c r="AO62" i="6" s="1"/>
  <c r="R68" i="6"/>
  <c r="AP68" i="6" s="1"/>
  <c r="S69" i="6"/>
  <c r="AQ69" i="6" s="1"/>
  <c r="Q70" i="6"/>
  <c r="AO70" i="6" s="1"/>
  <c r="R76" i="6"/>
  <c r="AP76" i="6" s="1"/>
  <c r="S77" i="6"/>
  <c r="AQ77" i="6" s="1"/>
  <c r="Q78" i="6"/>
  <c r="AO78" i="6" s="1"/>
  <c r="R84" i="6"/>
  <c r="AP84" i="6" s="1"/>
  <c r="S85" i="6"/>
  <c r="AQ85" i="6" s="1"/>
  <c r="Q86" i="6"/>
  <c r="AO86" i="6" s="1"/>
  <c r="S90" i="6"/>
  <c r="AQ90" i="6" s="1"/>
  <c r="Q91" i="6"/>
  <c r="AO91" i="6" s="1"/>
  <c r="S93" i="6"/>
  <c r="AQ93" i="6" s="1"/>
  <c r="Q94" i="6"/>
  <c r="AO94" i="6" s="1"/>
  <c r="R96" i="6"/>
  <c r="AP96" i="6" s="1"/>
  <c r="S98" i="6"/>
  <c r="AQ98" i="6" s="1"/>
  <c r="Q99" i="6"/>
  <c r="AO99" i="6" s="1"/>
  <c r="E5" i="6"/>
  <c r="AE5" i="6" s="1"/>
  <c r="C6" i="6"/>
  <c r="AC6" i="6" s="1"/>
  <c r="D8" i="6"/>
  <c r="AD8" i="6" s="1"/>
  <c r="E10" i="6"/>
  <c r="AE10" i="6" s="1"/>
  <c r="C11" i="6"/>
  <c r="AC11" i="6" s="1"/>
  <c r="E13" i="6"/>
  <c r="AE13" i="6" s="1"/>
  <c r="C14" i="6"/>
  <c r="AC14" i="6" s="1"/>
  <c r="D16" i="6"/>
  <c r="AD16" i="6" s="1"/>
  <c r="E18" i="6"/>
  <c r="AE18" i="6" s="1"/>
  <c r="C19" i="6"/>
  <c r="AC19" i="6" s="1"/>
  <c r="E21" i="6"/>
  <c r="AE21" i="6" s="1"/>
  <c r="C22" i="6"/>
  <c r="AC22" i="6" s="1"/>
  <c r="D24" i="6"/>
  <c r="AD24" i="6" s="1"/>
  <c r="E26" i="6"/>
  <c r="AE26" i="6" s="1"/>
  <c r="C27" i="6"/>
  <c r="AC27" i="6" s="1"/>
  <c r="E29" i="6"/>
  <c r="AE29" i="6" s="1"/>
  <c r="C30" i="6"/>
  <c r="AC30" i="6" s="1"/>
  <c r="E31" i="6"/>
  <c r="AE31" i="6" s="1"/>
  <c r="C32" i="6"/>
  <c r="AC32" i="6" s="1"/>
  <c r="E33" i="6"/>
  <c r="AE33" i="6" s="1"/>
  <c r="C34" i="6"/>
  <c r="AC34" i="6" s="1"/>
  <c r="E35" i="6"/>
  <c r="AE35" i="6" s="1"/>
  <c r="C36" i="6"/>
  <c r="AC36" i="6" s="1"/>
  <c r="E37" i="6"/>
  <c r="AE37" i="6" s="1"/>
  <c r="C38" i="6"/>
  <c r="AC38" i="6" s="1"/>
  <c r="E39" i="6"/>
  <c r="AE39" i="6" s="1"/>
  <c r="C40" i="6"/>
  <c r="AC40" i="6" s="1"/>
  <c r="E41" i="6"/>
  <c r="AE41" i="6" s="1"/>
  <c r="C42" i="6"/>
  <c r="AC42" i="6" s="1"/>
  <c r="E43" i="6"/>
  <c r="AE43" i="6" s="1"/>
  <c r="C44" i="6"/>
  <c r="AC44" i="6" s="1"/>
  <c r="E45" i="6"/>
  <c r="AE45" i="6" s="1"/>
  <c r="C46" i="6"/>
  <c r="AC46" i="6" s="1"/>
  <c r="E47" i="6"/>
  <c r="AE47" i="6" s="1"/>
  <c r="C48" i="6"/>
  <c r="AC48" i="6" s="1"/>
  <c r="E49" i="6"/>
  <c r="AE49" i="6" s="1"/>
  <c r="C50" i="6"/>
  <c r="AC50" i="6" s="1"/>
  <c r="E51" i="6"/>
  <c r="AE51" i="6" s="1"/>
  <c r="C52" i="6"/>
  <c r="AC52" i="6" s="1"/>
  <c r="E53" i="6"/>
  <c r="AE53" i="6" s="1"/>
  <c r="C54" i="6"/>
  <c r="AC54" i="6" s="1"/>
  <c r="E55" i="6"/>
  <c r="AE55" i="6" s="1"/>
  <c r="C56" i="6"/>
  <c r="AC56" i="6" s="1"/>
  <c r="E57" i="6"/>
  <c r="AE57" i="6" s="1"/>
  <c r="C58" i="6"/>
  <c r="AC58" i="6" s="1"/>
  <c r="E59" i="6"/>
  <c r="AE59" i="6" s="1"/>
  <c r="C60" i="6"/>
  <c r="AC60" i="6" s="1"/>
  <c r="E61" i="6"/>
  <c r="AE61" i="6" s="1"/>
  <c r="C62" i="6"/>
  <c r="AC62" i="6" s="1"/>
  <c r="E63" i="6"/>
  <c r="AE63" i="6" s="1"/>
  <c r="C64" i="6"/>
  <c r="AC64" i="6" s="1"/>
  <c r="E65" i="6"/>
  <c r="AE65" i="6" s="1"/>
  <c r="C66" i="6"/>
  <c r="AC66" i="6" s="1"/>
  <c r="E67" i="6"/>
  <c r="AE67" i="6" s="1"/>
  <c r="C68" i="6"/>
  <c r="AC68" i="6" s="1"/>
  <c r="R6" i="6"/>
  <c r="AP6" i="6" s="1"/>
  <c r="S7" i="6"/>
  <c r="AQ7" i="6" s="1"/>
  <c r="Q8" i="6"/>
  <c r="AO8" i="6" s="1"/>
  <c r="R14" i="6"/>
  <c r="AP14" i="6" s="1"/>
  <c r="S15" i="6"/>
  <c r="AQ15" i="6" s="1"/>
  <c r="Q16" i="6"/>
  <c r="AO16" i="6" s="1"/>
  <c r="R22" i="6"/>
  <c r="AP22" i="6" s="1"/>
  <c r="S23" i="6"/>
  <c r="AQ23" i="6" s="1"/>
  <c r="Q24" i="6"/>
  <c r="AO24" i="6" s="1"/>
  <c r="R30" i="6"/>
  <c r="AP30" i="6" s="1"/>
  <c r="S31" i="6"/>
  <c r="AQ31" i="6" s="1"/>
  <c r="Q32" i="6"/>
  <c r="AO32" i="6" s="1"/>
  <c r="R38" i="6"/>
  <c r="AP38" i="6" s="1"/>
  <c r="S39" i="6"/>
  <c r="AQ39" i="6" s="1"/>
  <c r="Q40" i="6"/>
  <c r="AO40" i="6" s="1"/>
  <c r="R46" i="6"/>
  <c r="AP46" i="6" s="1"/>
  <c r="S47" i="6"/>
  <c r="AQ47" i="6" s="1"/>
  <c r="Q48" i="6"/>
  <c r="AO48" i="6" s="1"/>
  <c r="R54" i="6"/>
  <c r="AP54" i="6" s="1"/>
  <c r="S55" i="6"/>
  <c r="AQ55" i="6" s="1"/>
  <c r="Q56" i="6"/>
  <c r="AO56" i="6" s="1"/>
  <c r="R62" i="6"/>
  <c r="AP62" i="6" s="1"/>
  <c r="S63" i="6"/>
  <c r="AQ63" i="6" s="1"/>
  <c r="Q64" i="6"/>
  <c r="AO64" i="6" s="1"/>
  <c r="R70" i="6"/>
  <c r="AP70" i="6" s="1"/>
  <c r="S71" i="6"/>
  <c r="AQ71" i="6" s="1"/>
  <c r="Q72" i="6"/>
  <c r="AO72" i="6" s="1"/>
  <c r="R78" i="6"/>
  <c r="AP78" i="6" s="1"/>
  <c r="S79" i="6"/>
  <c r="AQ79" i="6" s="1"/>
  <c r="Q80" i="6"/>
  <c r="AO80" i="6" s="1"/>
  <c r="R86" i="6"/>
  <c r="AP86" i="6" s="1"/>
  <c r="S87" i="6"/>
  <c r="AQ87" i="6" s="1"/>
  <c r="Q88" i="6"/>
  <c r="AO88" i="6" s="1"/>
  <c r="S91" i="6"/>
  <c r="AQ91" i="6" s="1"/>
  <c r="Q92" i="6"/>
  <c r="AO92" i="6" s="1"/>
  <c r="R94" i="6"/>
  <c r="AP94" i="6" s="1"/>
  <c r="S96" i="6"/>
  <c r="AQ96" i="6" s="1"/>
  <c r="Q97" i="6"/>
  <c r="AO97" i="6" s="1"/>
  <c r="S99" i="6"/>
  <c r="AQ99" i="6" s="1"/>
  <c r="R4" i="6"/>
  <c r="AP4" i="6" s="1"/>
  <c r="D6" i="6"/>
  <c r="AD6" i="6" s="1"/>
  <c r="E8" i="6"/>
  <c r="AE8" i="6" s="1"/>
  <c r="C9" i="6"/>
  <c r="AC9" i="6" s="1"/>
  <c r="E11" i="6"/>
  <c r="AE11" i="6" s="1"/>
  <c r="C12" i="6"/>
  <c r="AC12" i="6" s="1"/>
  <c r="D14" i="6"/>
  <c r="AD14" i="6" s="1"/>
  <c r="E16" i="6"/>
  <c r="AE16" i="6" s="1"/>
  <c r="C17" i="6"/>
  <c r="AC17" i="6" s="1"/>
  <c r="E19" i="6"/>
  <c r="AE19" i="6" s="1"/>
  <c r="C20" i="6"/>
  <c r="AC20" i="6" s="1"/>
  <c r="D22" i="6"/>
  <c r="AD22" i="6" s="1"/>
  <c r="E24" i="6"/>
  <c r="AE24" i="6" s="1"/>
  <c r="C25" i="6"/>
  <c r="AC25" i="6" s="1"/>
  <c r="E27" i="6"/>
  <c r="AE27" i="6" s="1"/>
  <c r="C28" i="6"/>
  <c r="AC28" i="6" s="1"/>
  <c r="D30" i="6"/>
  <c r="AD30" i="6" s="1"/>
  <c r="D32" i="6"/>
  <c r="AD32" i="6" s="1"/>
  <c r="D34" i="6"/>
  <c r="AD34" i="6" s="1"/>
  <c r="D36" i="6"/>
  <c r="AD36" i="6" s="1"/>
  <c r="D38" i="6"/>
  <c r="AD38" i="6" s="1"/>
  <c r="D40" i="6"/>
  <c r="AD40" i="6" s="1"/>
  <c r="D42" i="6"/>
  <c r="AD42" i="6" s="1"/>
  <c r="D44" i="6"/>
  <c r="AD44" i="6" s="1"/>
  <c r="D46" i="6"/>
  <c r="AD46" i="6" s="1"/>
  <c r="D48" i="6"/>
  <c r="AD48" i="6" s="1"/>
  <c r="D50" i="6"/>
  <c r="AD50" i="6" s="1"/>
  <c r="D52" i="6"/>
  <c r="AD52" i="6" s="1"/>
  <c r="D54" i="6"/>
  <c r="AD54" i="6" s="1"/>
  <c r="D56" i="6"/>
  <c r="AD56" i="6" s="1"/>
  <c r="D58" i="6"/>
  <c r="AD58" i="6" s="1"/>
  <c r="D60" i="6"/>
  <c r="AD60" i="6" s="1"/>
  <c r="D62" i="6"/>
  <c r="AD62" i="6" s="1"/>
  <c r="D64" i="6"/>
  <c r="AD64" i="6" s="1"/>
  <c r="D66" i="6"/>
  <c r="AD66" i="6" s="1"/>
  <c r="D68" i="6"/>
  <c r="AD68" i="6" s="1"/>
  <c r="D70" i="6"/>
  <c r="AD70" i="6" s="1"/>
  <c r="D72" i="6"/>
  <c r="AD72" i="6" s="1"/>
  <c r="D74" i="6"/>
  <c r="AD74" i="6" s="1"/>
  <c r="D76" i="6"/>
  <c r="AD76" i="6" s="1"/>
  <c r="D78" i="6"/>
  <c r="AD78" i="6" s="1"/>
  <c r="D80" i="6"/>
  <c r="AD80" i="6" s="1"/>
  <c r="D82" i="6"/>
  <c r="AD82" i="6" s="1"/>
  <c r="D84" i="6"/>
  <c r="AD84" i="6" s="1"/>
  <c r="D86" i="6"/>
  <c r="AD86" i="6" s="1"/>
  <c r="D88" i="6"/>
  <c r="AD88" i="6" s="1"/>
  <c r="E98" i="6"/>
  <c r="AE98" i="6" s="1"/>
  <c r="E96" i="6"/>
  <c r="AE96" i="6" s="1"/>
  <c r="C95" i="6"/>
  <c r="AC95" i="6" s="1"/>
  <c r="E92" i="6"/>
  <c r="AE92" i="6" s="1"/>
  <c r="E90" i="6"/>
  <c r="AE90" i="6" s="1"/>
  <c r="E88" i="6"/>
  <c r="AE88" i="6" s="1"/>
  <c r="E85" i="6"/>
  <c r="AE85" i="6" s="1"/>
  <c r="E80" i="6"/>
  <c r="AE80" i="6" s="1"/>
  <c r="E77" i="6"/>
  <c r="AE77" i="6" s="1"/>
  <c r="C73" i="6"/>
  <c r="AC73" i="6" s="1"/>
  <c r="C70" i="6"/>
  <c r="AC70" i="6" s="1"/>
  <c r="E64" i="6"/>
  <c r="AE64" i="6" s="1"/>
  <c r="C57" i="6"/>
  <c r="AC57" i="6" s="1"/>
  <c r="E56" i="6"/>
  <c r="AE56" i="6" s="1"/>
  <c r="C49" i="6"/>
  <c r="AC49" i="6" s="1"/>
  <c r="D47" i="6"/>
  <c r="AD47" i="6" s="1"/>
  <c r="E40" i="6"/>
  <c r="AE40" i="6" s="1"/>
  <c r="C33" i="6"/>
  <c r="AC33" i="6" s="1"/>
  <c r="E32" i="6"/>
  <c r="AE32" i="6" s="1"/>
  <c r="E17" i="6"/>
  <c r="AE17" i="6" s="1"/>
  <c r="E15" i="6"/>
  <c r="AE15" i="6" s="1"/>
  <c r="Q4" i="6"/>
  <c r="AO4" i="6" s="1"/>
  <c r="Q98" i="6"/>
  <c r="AO98" i="6" s="1"/>
  <c r="Q96" i="6"/>
  <c r="AO96" i="6" s="1"/>
  <c r="Q82" i="6"/>
  <c r="AO82" i="6" s="1"/>
  <c r="R80" i="6"/>
  <c r="AP80" i="6" s="1"/>
  <c r="R64" i="6"/>
  <c r="AP64" i="6" s="1"/>
  <c r="S49" i="6"/>
  <c r="AQ49" i="6" s="1"/>
  <c r="Q34" i="6"/>
  <c r="AO34" i="6" s="1"/>
  <c r="S33" i="6"/>
  <c r="AQ33" i="6" s="1"/>
  <c r="S17" i="6"/>
  <c r="AQ17" i="6" s="1"/>
  <c r="C4" i="6"/>
  <c r="AC4" i="6" s="1"/>
  <c r="D98" i="6"/>
  <c r="AD98" i="6" s="1"/>
  <c r="D94" i="6"/>
  <c r="AD94" i="6" s="1"/>
  <c r="D92" i="6"/>
  <c r="AD92" i="6" s="1"/>
  <c r="E87" i="6"/>
  <c r="AE87" i="6" s="1"/>
  <c r="C83" i="6"/>
  <c r="AC83" i="6" s="1"/>
  <c r="C80" i="6"/>
  <c r="AC80" i="6" s="1"/>
  <c r="D77" i="6"/>
  <c r="AD77" i="6" s="1"/>
  <c r="E74" i="6"/>
  <c r="AE74" i="6" s="1"/>
  <c r="E71" i="6"/>
  <c r="AE71" i="6" s="1"/>
  <c r="E62" i="6"/>
  <c r="AE62" i="6" s="1"/>
  <c r="D53" i="6"/>
  <c r="AD53" i="6" s="1"/>
  <c r="E46" i="6"/>
  <c r="AE46" i="6" s="1"/>
  <c r="D37" i="6"/>
  <c r="AD37" i="6" s="1"/>
  <c r="C29" i="6"/>
  <c r="AC29" i="6" s="1"/>
  <c r="D26" i="6"/>
  <c r="AD26" i="6" s="1"/>
  <c r="E14" i="6"/>
  <c r="AE14" i="6" s="1"/>
  <c r="E12" i="6"/>
  <c r="AE12" i="6" s="1"/>
  <c r="Q95" i="6"/>
  <c r="AO95" i="6" s="1"/>
  <c r="S94" i="6"/>
  <c r="AQ94" i="6" s="1"/>
  <c r="S92" i="6"/>
  <c r="AQ92" i="6" s="1"/>
  <c r="S75" i="6"/>
  <c r="AQ75" i="6" s="1"/>
  <c r="Q60" i="6"/>
  <c r="AO60" i="6" s="1"/>
  <c r="R58" i="6"/>
  <c r="AP58" i="6" s="1"/>
  <c r="Q44" i="6"/>
  <c r="AO44" i="6" s="1"/>
  <c r="S43" i="6"/>
  <c r="AQ43" i="6" s="1"/>
  <c r="R26" i="6"/>
  <c r="AP26" i="6" s="1"/>
  <c r="S11" i="6"/>
  <c r="AQ11" i="6" s="1"/>
  <c r="D4" i="6"/>
  <c r="AD4" i="6" s="1"/>
  <c r="C98" i="6"/>
  <c r="AC98" i="6" s="1"/>
  <c r="C96" i="6"/>
  <c r="AC96" i="6" s="1"/>
  <c r="C94" i="6"/>
  <c r="AC94" i="6" s="1"/>
  <c r="C92" i="6"/>
  <c r="AC92" i="6" s="1"/>
  <c r="D99" i="6"/>
  <c r="AD99" i="6" s="1"/>
  <c r="D97" i="6"/>
  <c r="AD97" i="6" s="1"/>
  <c r="D95" i="6"/>
  <c r="AD95" i="6" s="1"/>
  <c r="D93" i="6"/>
  <c r="AD93" i="6" s="1"/>
  <c r="D91" i="6"/>
  <c r="AD91" i="6" s="1"/>
  <c r="D89" i="6"/>
  <c r="AD89" i="6" s="1"/>
  <c r="C87" i="6"/>
  <c r="AC87" i="6" s="1"/>
  <c r="E86" i="6"/>
  <c r="AE86" i="6" s="1"/>
  <c r="C84" i="6"/>
  <c r="AC84" i="6" s="1"/>
  <c r="E83" i="6"/>
  <c r="AE83" i="6" s="1"/>
  <c r="D81" i="6"/>
  <c r="AD81" i="6" s="1"/>
  <c r="C79" i="6"/>
  <c r="AC79" i="6" s="1"/>
  <c r="E78" i="6"/>
  <c r="AE78" i="6" s="1"/>
  <c r="C76" i="6"/>
  <c r="AC76" i="6" s="1"/>
  <c r="E75" i="6"/>
  <c r="AE75" i="6" s="1"/>
  <c r="D73" i="6"/>
  <c r="AD73" i="6" s="1"/>
  <c r="C71" i="6"/>
  <c r="AC71" i="6" s="1"/>
  <c r="E70" i="6"/>
  <c r="AE70" i="6" s="1"/>
  <c r="C67" i="6"/>
  <c r="AC67" i="6" s="1"/>
  <c r="E66" i="6"/>
  <c r="AE66" i="6" s="1"/>
  <c r="D65" i="6"/>
  <c r="AD65" i="6" s="1"/>
  <c r="C59" i="6"/>
  <c r="AC59" i="6" s="1"/>
  <c r="E58" i="6"/>
  <c r="AE58" i="6" s="1"/>
  <c r="D57" i="6"/>
  <c r="AD57" i="6" s="1"/>
  <c r="C51" i="6"/>
  <c r="AC51" i="6" s="1"/>
  <c r="E50" i="6"/>
  <c r="AE50" i="6" s="1"/>
  <c r="D49" i="6"/>
  <c r="AD49" i="6" s="1"/>
  <c r="C43" i="6"/>
  <c r="AC43" i="6" s="1"/>
  <c r="E42" i="6"/>
  <c r="AE42" i="6" s="1"/>
  <c r="D41" i="6"/>
  <c r="AD41" i="6" s="1"/>
  <c r="C35" i="6"/>
  <c r="AC35" i="6" s="1"/>
  <c r="E34" i="6"/>
  <c r="AE34" i="6" s="1"/>
  <c r="D33" i="6"/>
  <c r="AD33" i="6" s="1"/>
  <c r="C23" i="6"/>
  <c r="AC23" i="6" s="1"/>
  <c r="E22" i="6"/>
  <c r="AE22" i="6" s="1"/>
  <c r="C21" i="6"/>
  <c r="AC21" i="6" s="1"/>
  <c r="E20" i="6"/>
  <c r="AE20" i="6" s="1"/>
  <c r="D18" i="6"/>
  <c r="AD18" i="6" s="1"/>
  <c r="C7" i="6"/>
  <c r="AC7" i="6" s="1"/>
  <c r="E6" i="6"/>
  <c r="AE6" i="6" s="1"/>
  <c r="C5" i="6"/>
  <c r="AC5" i="6" s="1"/>
  <c r="R98" i="6"/>
  <c r="AP98" i="6" s="1"/>
  <c r="Q84" i="6"/>
  <c r="AO84" i="6" s="1"/>
  <c r="S83" i="6"/>
  <c r="AQ83" i="6" s="1"/>
  <c r="R82" i="6"/>
  <c r="AP82" i="6" s="1"/>
  <c r="Q68" i="6"/>
  <c r="AO68" i="6" s="1"/>
  <c r="S67" i="6"/>
  <c r="AQ67" i="6" s="1"/>
  <c r="R66" i="6"/>
  <c r="AP66" i="6" s="1"/>
  <c r="Q52" i="6"/>
  <c r="AO52" i="6" s="1"/>
  <c r="S51" i="6"/>
  <c r="AQ51" i="6" s="1"/>
  <c r="R50" i="6"/>
  <c r="AP50" i="6" s="1"/>
  <c r="Q36" i="6"/>
  <c r="AO36" i="6" s="1"/>
  <c r="S35" i="6"/>
  <c r="AQ35" i="6" s="1"/>
  <c r="R34" i="6"/>
  <c r="AP34" i="6" s="1"/>
  <c r="Q20" i="6"/>
  <c r="AO20" i="6" s="1"/>
  <c r="S19" i="6"/>
  <c r="AQ19" i="6" s="1"/>
  <c r="R18" i="6"/>
  <c r="AP18" i="6" s="1"/>
  <c r="R111" i="6" l="1"/>
  <c r="S111" i="6"/>
  <c r="E111" i="6"/>
  <c r="Q111" i="6"/>
  <c r="D111" i="6"/>
  <c r="C111" i="6"/>
  <c r="BT28" i="6"/>
  <c r="Y25" i="7"/>
  <c r="K25" i="7"/>
  <c r="BI28" i="6"/>
  <c r="BU28" i="6"/>
  <c r="Z25" i="7"/>
  <c r="BS28" i="6"/>
  <c r="X25" i="7"/>
  <c r="BD28" i="6"/>
  <c r="F25" i="7"/>
  <c r="BF28" i="6"/>
  <c r="H25" i="7"/>
  <c r="J25" i="7"/>
  <c r="BH28" i="6"/>
  <c r="BQ28" i="6"/>
  <c r="V25" i="7"/>
  <c r="BP28" i="6"/>
  <c r="U25" i="7"/>
  <c r="BE28" i="6"/>
  <c r="G25" i="7"/>
  <c r="BR28" i="6"/>
  <c r="W25" i="7"/>
  <c r="BG28" i="6"/>
  <c r="I25" i="7"/>
  <c r="BJ28" i="6"/>
  <c r="L25" i="7"/>
  <c r="O22" i="4"/>
  <c r="P22" i="4"/>
  <c r="P58" i="4"/>
  <c r="O58" i="4"/>
  <c r="P59" i="5"/>
  <c r="O59" i="5"/>
  <c r="P72" i="4"/>
  <c r="O72" i="4"/>
  <c r="O27" i="4"/>
  <c r="P27" i="4"/>
  <c r="P91" i="5"/>
  <c r="O91" i="5"/>
  <c r="P71" i="5"/>
  <c r="O71" i="5"/>
  <c r="P7" i="5"/>
  <c r="O7" i="5"/>
  <c r="O18" i="4"/>
  <c r="P18" i="4"/>
  <c r="P5" i="4"/>
  <c r="O5" i="4"/>
  <c r="P77" i="5"/>
  <c r="O77" i="5"/>
  <c r="P45" i="5"/>
  <c r="O45" i="5"/>
  <c r="P13" i="5"/>
  <c r="O13" i="5"/>
  <c r="P86" i="5"/>
  <c r="O86" i="5"/>
  <c r="P82" i="5"/>
  <c r="O82" i="5"/>
  <c r="P78" i="5"/>
  <c r="O78" i="5"/>
  <c r="P74" i="5"/>
  <c r="O74" i="5"/>
  <c r="P70" i="5"/>
  <c r="O70" i="5"/>
  <c r="P66" i="5"/>
  <c r="O66" i="5"/>
  <c r="P62" i="5"/>
  <c r="O62" i="5"/>
  <c r="P58" i="5"/>
  <c r="O58" i="5"/>
  <c r="P54" i="5"/>
  <c r="O54" i="5"/>
  <c r="P50" i="5"/>
  <c r="O50" i="5"/>
  <c r="P46" i="5"/>
  <c r="O46" i="5"/>
  <c r="P42" i="5"/>
  <c r="O42" i="5"/>
  <c r="P38" i="5"/>
  <c r="O38" i="5"/>
  <c r="P34" i="5"/>
  <c r="O34" i="5"/>
  <c r="P30" i="5"/>
  <c r="O30" i="5"/>
  <c r="P26" i="5"/>
  <c r="O26" i="5"/>
  <c r="P22" i="5"/>
  <c r="O22" i="5"/>
  <c r="P18" i="5"/>
  <c r="O18" i="5"/>
  <c r="P14" i="5"/>
  <c r="O14" i="5"/>
  <c r="P10" i="5"/>
  <c r="O10" i="5"/>
  <c r="P6" i="5"/>
  <c r="O6" i="5"/>
  <c r="P9" i="5"/>
  <c r="O9" i="5"/>
  <c r="P73" i="5"/>
  <c r="O73" i="5"/>
  <c r="P9" i="4"/>
  <c r="O9" i="4"/>
  <c r="P44" i="4"/>
  <c r="O44" i="4"/>
  <c r="P73" i="4"/>
  <c r="O73" i="4"/>
  <c r="O14" i="4"/>
  <c r="P14" i="4"/>
  <c r="P65" i="5"/>
  <c r="O65" i="5"/>
  <c r="P92" i="4"/>
  <c r="O92" i="4"/>
  <c r="P51" i="5"/>
  <c r="O51" i="5"/>
  <c r="O4" i="4"/>
  <c r="P4" i="4"/>
  <c r="P50" i="4"/>
  <c r="O50" i="4"/>
  <c r="P70" i="4"/>
  <c r="O70" i="4"/>
  <c r="P83" i="4"/>
  <c r="O83" i="4"/>
  <c r="P97" i="4"/>
  <c r="O97" i="4"/>
  <c r="P82" i="4"/>
  <c r="O82" i="4"/>
  <c r="P33" i="5"/>
  <c r="O33" i="5"/>
  <c r="P81" i="5"/>
  <c r="O81" i="5"/>
  <c r="P56" i="4"/>
  <c r="O56" i="4"/>
  <c r="P19" i="4"/>
  <c r="O19" i="4"/>
  <c r="P96" i="5"/>
  <c r="O96" i="5"/>
  <c r="P79" i="5"/>
  <c r="O79" i="5"/>
  <c r="P47" i="5"/>
  <c r="O47" i="5"/>
  <c r="P15" i="5"/>
  <c r="O15" i="5"/>
  <c r="P65" i="4"/>
  <c r="O65" i="4"/>
  <c r="P61" i="4"/>
  <c r="O61" i="4"/>
  <c r="P57" i="4"/>
  <c r="O57" i="4"/>
  <c r="P53" i="4"/>
  <c r="O53" i="4"/>
  <c r="P49" i="4"/>
  <c r="O49" i="4"/>
  <c r="O45" i="4"/>
  <c r="P45" i="4"/>
  <c r="P41" i="4"/>
  <c r="O41" i="4"/>
  <c r="O37" i="4"/>
  <c r="P37" i="4"/>
  <c r="P33" i="4"/>
  <c r="O33" i="4"/>
  <c r="O29" i="4"/>
  <c r="P29" i="4"/>
  <c r="O10" i="4"/>
  <c r="P10" i="4"/>
  <c r="P93" i="5"/>
  <c r="O93" i="5"/>
  <c r="P85" i="5"/>
  <c r="O85" i="5"/>
  <c r="P53" i="5"/>
  <c r="O53" i="5"/>
  <c r="P21" i="5"/>
  <c r="O21" i="5"/>
  <c r="P57" i="5"/>
  <c r="O57" i="5"/>
  <c r="P25" i="4"/>
  <c r="O25" i="4"/>
  <c r="P36" i="4"/>
  <c r="O36" i="4"/>
  <c r="P68" i="4"/>
  <c r="O68" i="4"/>
  <c r="P81" i="4"/>
  <c r="O81" i="4"/>
  <c r="P11" i="5"/>
  <c r="O11" i="5"/>
  <c r="P92" i="5"/>
  <c r="O92" i="5"/>
  <c r="P38" i="4"/>
  <c r="O38" i="4"/>
  <c r="P54" i="4"/>
  <c r="O54" i="4"/>
  <c r="P71" i="4"/>
  <c r="O71" i="4"/>
  <c r="P15" i="4"/>
  <c r="O15" i="4"/>
  <c r="P85" i="4"/>
  <c r="O85" i="4"/>
  <c r="P67" i="5"/>
  <c r="O67" i="5"/>
  <c r="P75" i="4"/>
  <c r="O75" i="4"/>
  <c r="P95" i="4"/>
  <c r="O95" i="4"/>
  <c r="P28" i="4"/>
  <c r="O28" i="4"/>
  <c r="P32" i="4"/>
  <c r="O32" i="4"/>
  <c r="P39" i="5"/>
  <c r="O39" i="5"/>
  <c r="P35" i="5"/>
  <c r="O35" i="5"/>
  <c r="O20" i="4"/>
  <c r="P20" i="4"/>
  <c r="P42" i="4"/>
  <c r="O42" i="4"/>
  <c r="P78" i="4"/>
  <c r="O78" i="4"/>
  <c r="P91" i="4"/>
  <c r="O91" i="4"/>
  <c r="P43" i="5"/>
  <c r="O43" i="5"/>
  <c r="P3" i="4"/>
  <c r="O3" i="4"/>
  <c r="P95" i="5"/>
  <c r="O95" i="5"/>
  <c r="O24" i="4"/>
  <c r="P24" i="4"/>
  <c r="P11" i="4"/>
  <c r="O11" i="4"/>
  <c r="P87" i="5"/>
  <c r="O87" i="5"/>
  <c r="P55" i="5"/>
  <c r="O55" i="5"/>
  <c r="P23" i="5"/>
  <c r="O23" i="5"/>
  <c r="P21" i="4"/>
  <c r="O21" i="4"/>
  <c r="P98" i="5"/>
  <c r="O98" i="5"/>
  <c r="P61" i="5"/>
  <c r="O61" i="5"/>
  <c r="P29" i="5"/>
  <c r="O29" i="5"/>
  <c r="P88" i="5"/>
  <c r="O88" i="5"/>
  <c r="P84" i="5"/>
  <c r="O84" i="5"/>
  <c r="P80" i="5"/>
  <c r="O80" i="5"/>
  <c r="P76" i="5"/>
  <c r="O76" i="5"/>
  <c r="P72" i="5"/>
  <c r="O72" i="5"/>
  <c r="P68" i="5"/>
  <c r="O68" i="5"/>
  <c r="P64" i="5"/>
  <c r="O64" i="5"/>
  <c r="P60" i="5"/>
  <c r="O60" i="5"/>
  <c r="P56" i="5"/>
  <c r="O56" i="5"/>
  <c r="P52" i="5"/>
  <c r="O52" i="5"/>
  <c r="P48" i="5"/>
  <c r="O48" i="5"/>
  <c r="P44" i="5"/>
  <c r="O44" i="5"/>
  <c r="P40" i="5"/>
  <c r="O40" i="5"/>
  <c r="P36" i="5"/>
  <c r="O36" i="5"/>
  <c r="P32" i="5"/>
  <c r="O32" i="5"/>
  <c r="P28" i="5"/>
  <c r="O28" i="5"/>
  <c r="P24" i="5"/>
  <c r="O24" i="5"/>
  <c r="P20" i="5"/>
  <c r="O20" i="5"/>
  <c r="P16" i="5"/>
  <c r="O16" i="5"/>
  <c r="P12" i="5"/>
  <c r="O12" i="5"/>
  <c r="P8" i="5"/>
  <c r="O8" i="5"/>
  <c r="P4" i="5"/>
  <c r="O4" i="5"/>
  <c r="P41" i="5"/>
  <c r="O41" i="5"/>
  <c r="P7" i="4"/>
  <c r="O7" i="4"/>
  <c r="P60" i="4"/>
  <c r="O60" i="4"/>
  <c r="P76" i="4"/>
  <c r="O76" i="4"/>
  <c r="P89" i="4"/>
  <c r="O89" i="4"/>
  <c r="P74" i="4"/>
  <c r="O74" i="4"/>
  <c r="P87" i="4"/>
  <c r="O87" i="4"/>
  <c r="P49" i="5"/>
  <c r="O49" i="5"/>
  <c r="P17" i="4"/>
  <c r="O17" i="4"/>
  <c r="P40" i="4"/>
  <c r="O40" i="4"/>
  <c r="P64" i="4"/>
  <c r="O64" i="4"/>
  <c r="P77" i="4"/>
  <c r="O77" i="4"/>
  <c r="P88" i="4"/>
  <c r="O88" i="4"/>
  <c r="P96" i="4"/>
  <c r="O96" i="4"/>
  <c r="P94" i="5"/>
  <c r="O94" i="5"/>
  <c r="P79" i="4"/>
  <c r="O79" i="4"/>
  <c r="P3" i="5"/>
  <c r="O3" i="5"/>
  <c r="O8" i="4"/>
  <c r="P8" i="4"/>
  <c r="P19" i="5"/>
  <c r="O19" i="5"/>
  <c r="P83" i="5"/>
  <c r="O83" i="5"/>
  <c r="O6" i="4"/>
  <c r="P6" i="4"/>
  <c r="P34" i="4"/>
  <c r="O34" i="4"/>
  <c r="P66" i="4"/>
  <c r="O66" i="4"/>
  <c r="P86" i="4"/>
  <c r="O86" i="4"/>
  <c r="P93" i="4"/>
  <c r="O93" i="4"/>
  <c r="P97" i="5"/>
  <c r="O97" i="5"/>
  <c r="P48" i="4"/>
  <c r="O48" i="4"/>
  <c r="P69" i="4"/>
  <c r="O69" i="4"/>
  <c r="P94" i="4"/>
  <c r="O94" i="4"/>
  <c r="O16" i="4"/>
  <c r="P16" i="4"/>
  <c r="P63" i="5"/>
  <c r="O63" i="5"/>
  <c r="P31" i="5"/>
  <c r="O31" i="5"/>
  <c r="P67" i="4"/>
  <c r="O67" i="4"/>
  <c r="P63" i="4"/>
  <c r="O63" i="4"/>
  <c r="P59" i="4"/>
  <c r="O59" i="4"/>
  <c r="P55" i="4"/>
  <c r="O55" i="4"/>
  <c r="P51" i="4"/>
  <c r="O51" i="4"/>
  <c r="P47" i="4"/>
  <c r="O47" i="4"/>
  <c r="P43" i="4"/>
  <c r="O43" i="4"/>
  <c r="P39" i="4"/>
  <c r="O39" i="4"/>
  <c r="P35" i="4"/>
  <c r="O35" i="4"/>
  <c r="P31" i="4"/>
  <c r="O31" i="4"/>
  <c r="P26" i="4"/>
  <c r="O26" i="4"/>
  <c r="P13" i="4"/>
  <c r="O13" i="4"/>
  <c r="P90" i="5"/>
  <c r="O90" i="5"/>
  <c r="P69" i="5"/>
  <c r="O69" i="5"/>
  <c r="P37" i="5"/>
  <c r="O37" i="5"/>
  <c r="P5" i="5"/>
  <c r="O5" i="5"/>
  <c r="P25" i="5"/>
  <c r="O25" i="5"/>
  <c r="P89" i="5"/>
  <c r="O89" i="5"/>
  <c r="P23" i="4"/>
  <c r="O23" i="4"/>
  <c r="P52" i="4"/>
  <c r="O52" i="4"/>
  <c r="P84" i="4"/>
  <c r="O84" i="4"/>
  <c r="P27" i="5"/>
  <c r="O27" i="5"/>
  <c r="P75" i="5"/>
  <c r="O75" i="5"/>
  <c r="O12" i="4"/>
  <c r="P12" i="4"/>
  <c r="P30" i="4"/>
  <c r="O30" i="4"/>
  <c r="P46" i="4"/>
  <c r="O46" i="4"/>
  <c r="P62" i="4"/>
  <c r="O62" i="4"/>
  <c r="P17" i="5"/>
  <c r="O17" i="5"/>
  <c r="P80" i="4"/>
  <c r="O80" i="4"/>
  <c r="P90" i="4"/>
  <c r="O90" i="4"/>
  <c r="P98" i="4"/>
  <c r="O98" i="4"/>
  <c r="BC28" i="6" l="1"/>
  <c r="E25" i="7"/>
  <c r="BO28" i="6"/>
  <c r="T25" i="7"/>
  <c r="BA28" i="6"/>
  <c r="C25" i="7"/>
  <c r="BB28" i="6"/>
  <c r="D25" i="7"/>
  <c r="BN28" i="6"/>
  <c r="S25" i="7"/>
  <c r="BM28" i="6"/>
  <c r="R25" i="7"/>
  <c r="IT8" i="1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7"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3" i="9"/>
  <c r="C2" i="8"/>
  <c r="L2" i="8"/>
  <c r="L1" i="8"/>
  <c r="A24" i="8" s="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3" i="5"/>
  <c r="A4" i="4"/>
  <c r="A5" i="4"/>
  <c r="B9" i="7" s="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3" i="4"/>
  <c r="D2" i="9"/>
  <c r="CZ2" i="6" s="1"/>
  <c r="C2" i="9"/>
  <c r="G2" i="9" s="1"/>
  <c r="A11" i="8"/>
  <c r="B22" i="7"/>
  <c r="B21" i="7"/>
  <c r="B20" i="7"/>
  <c r="B19" i="7"/>
  <c r="B18" i="7"/>
  <c r="B17" i="7"/>
  <c r="B16" i="7"/>
  <c r="B15" i="7"/>
  <c r="B14" i="7"/>
  <c r="B13" i="7"/>
  <c r="B12" i="7"/>
  <c r="B11" i="7"/>
  <c r="P22" i="7"/>
  <c r="P21" i="7"/>
  <c r="P20" i="7"/>
  <c r="P19" i="7"/>
  <c r="P18" i="7"/>
  <c r="P17" i="7"/>
  <c r="P16" i="7"/>
  <c r="P15" i="7"/>
  <c r="P14" i="7"/>
  <c r="P13" i="7"/>
  <c r="P12" i="7"/>
  <c r="P11" i="7"/>
  <c r="P10" i="7"/>
  <c r="P9" i="7"/>
  <c r="P8" i="7"/>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A4" i="6"/>
  <c r="A5" i="6"/>
  <c r="BY5" i="6" s="1"/>
  <c r="A6" i="6"/>
  <c r="DA6" i="6" s="1"/>
  <c r="A7" i="6"/>
  <c r="BY7" i="6" s="1"/>
  <c r="A8" i="6"/>
  <c r="DA8" i="6" s="1"/>
  <c r="A9" i="6"/>
  <c r="BY9" i="6" s="1"/>
  <c r="A10" i="6"/>
  <c r="DA10" i="6" s="1"/>
  <c r="A11" i="6"/>
  <c r="BY11" i="6" s="1"/>
  <c r="A12" i="6"/>
  <c r="BY12" i="6" s="1"/>
  <c r="A13" i="6"/>
  <c r="BY13" i="6" s="1"/>
  <c r="A14" i="6"/>
  <c r="BY14" i="6" s="1"/>
  <c r="A15" i="6"/>
  <c r="BY15" i="6" s="1"/>
  <c r="A16" i="6"/>
  <c r="BY16" i="6" s="1"/>
  <c r="A17" i="6"/>
  <c r="BY17" i="6" s="1"/>
  <c r="A18" i="6"/>
  <c r="DA18" i="6" s="1"/>
  <c r="A19" i="6"/>
  <c r="BY19" i="6" s="1"/>
  <c r="A20" i="6"/>
  <c r="DA20" i="6" s="1"/>
  <c r="A21" i="6"/>
  <c r="BY21" i="6" s="1"/>
  <c r="A22" i="6"/>
  <c r="DA22" i="6" s="1"/>
  <c r="A23" i="6"/>
  <c r="A24" i="6"/>
  <c r="DA24" i="6" s="1"/>
  <c r="A25" i="6"/>
  <c r="A26" i="6"/>
  <c r="BY26" i="6" s="1"/>
  <c r="A27" i="6"/>
  <c r="A28" i="6"/>
  <c r="BY28" i="6" s="1"/>
  <c r="A29" i="6"/>
  <c r="A30" i="6"/>
  <c r="BY30" i="6" s="1"/>
  <c r="A31" i="6"/>
  <c r="A32" i="6"/>
  <c r="BY32" i="6" s="1"/>
  <c r="A33" i="6"/>
  <c r="A34" i="6"/>
  <c r="BY34" i="6" s="1"/>
  <c r="A35" i="6"/>
  <c r="BY35" i="6" s="1"/>
  <c r="A36" i="6"/>
  <c r="BY36" i="6" s="1"/>
  <c r="A37" i="6"/>
  <c r="BY37" i="6" s="1"/>
  <c r="A38" i="6"/>
  <c r="DA38" i="6" s="1"/>
  <c r="A39" i="6"/>
  <c r="A40" i="6"/>
  <c r="DA40" i="6" s="1"/>
  <c r="A41" i="6"/>
  <c r="A42" i="6"/>
  <c r="DA42" i="6" s="1"/>
  <c r="A43" i="6"/>
  <c r="A44" i="6"/>
  <c r="DA44" i="6" s="1"/>
  <c r="A45" i="6"/>
  <c r="BY45" i="6" s="1"/>
  <c r="A46" i="6"/>
  <c r="BY46" i="6" s="1"/>
  <c r="A47" i="6"/>
  <c r="BY47" i="6" s="1"/>
  <c r="A48" i="6"/>
  <c r="DA48" i="6" s="1"/>
  <c r="A49" i="6"/>
  <c r="BY49" i="6" s="1"/>
  <c r="A50" i="6"/>
  <c r="DA50" i="6" s="1"/>
  <c r="A51" i="6"/>
  <c r="BY51" i="6" s="1"/>
  <c r="A52" i="6"/>
  <c r="DA52" i="6" s="1"/>
  <c r="A53" i="6"/>
  <c r="BY53" i="6" s="1"/>
  <c r="A54" i="6"/>
  <c r="DA54" i="6" s="1"/>
  <c r="A55" i="6"/>
  <c r="BY55" i="6" s="1"/>
  <c r="A56" i="6"/>
  <c r="DA56" i="6" s="1"/>
  <c r="A57" i="6"/>
  <c r="A58" i="6"/>
  <c r="A59" i="6"/>
  <c r="BY59" i="6" s="1"/>
  <c r="A60" i="6"/>
  <c r="A61" i="6"/>
  <c r="DA61" i="6" s="1"/>
  <c r="A62" i="6"/>
  <c r="A63" i="6"/>
  <c r="BY63" i="6" s="1"/>
  <c r="A64" i="6"/>
  <c r="A65" i="6"/>
  <c r="BY65" i="6" s="1"/>
  <c r="A66" i="6"/>
  <c r="A67" i="6"/>
  <c r="BY67" i="6" s="1"/>
  <c r="A68" i="6"/>
  <c r="A69" i="6"/>
  <c r="DA69" i="6" s="1"/>
  <c r="A70" i="6"/>
  <c r="A71" i="6"/>
  <c r="BY71" i="6" s="1"/>
  <c r="A72" i="6"/>
  <c r="A73" i="6"/>
  <c r="BY73" i="6" s="1"/>
  <c r="A74" i="6"/>
  <c r="DA74" i="6" s="1"/>
  <c r="A75" i="6"/>
  <c r="A76" i="6"/>
  <c r="DA76" i="6" s="1"/>
  <c r="A77" i="6"/>
  <c r="A78" i="6"/>
  <c r="DA78" i="6" s="1"/>
  <c r="A79" i="6"/>
  <c r="A80" i="6"/>
  <c r="DA80" i="6" s="1"/>
  <c r="A81" i="6"/>
  <c r="A82" i="6"/>
  <c r="DA82" i="6" s="1"/>
  <c r="A83" i="6"/>
  <c r="A84" i="6"/>
  <c r="DA84" i="6" s="1"/>
  <c r="A85" i="6"/>
  <c r="A86" i="6"/>
  <c r="DA86" i="6" s="1"/>
  <c r="A87" i="6"/>
  <c r="A88" i="6"/>
  <c r="DA88" i="6" s="1"/>
  <c r="A89" i="6"/>
  <c r="A90" i="6"/>
  <c r="DA90" i="6" s="1"/>
  <c r="A91" i="6"/>
  <c r="A92" i="6"/>
  <c r="DA92" i="6" s="1"/>
  <c r="A93" i="6"/>
  <c r="BY93" i="6" s="1"/>
  <c r="A94" i="6"/>
  <c r="BY94" i="6" s="1"/>
  <c r="A95" i="6"/>
  <c r="BY95" i="6" s="1"/>
  <c r="A96" i="6"/>
  <c r="DA96" i="6" s="1"/>
  <c r="A97" i="6"/>
  <c r="DA97" i="6" s="1"/>
  <c r="A98" i="6"/>
  <c r="DA98" i="6" s="1"/>
  <c r="A99" i="6"/>
  <c r="BY99" i="6" s="1"/>
  <c r="DA4" i="6"/>
  <c r="B8" i="7" l="1"/>
  <c r="AO2" i="6"/>
  <c r="Q2" i="6"/>
  <c r="B10" i="7"/>
  <c r="Q10" i="7" s="1"/>
  <c r="M6" i="10"/>
  <c r="C1" i="5"/>
  <c r="BX23" i="6"/>
  <c r="BT23" i="6"/>
  <c r="BP23" i="6"/>
  <c r="BX22" i="6"/>
  <c r="BT22" i="6"/>
  <c r="BP22" i="6"/>
  <c r="BX21" i="6"/>
  <c r="BT21" i="6"/>
  <c r="BP21" i="6"/>
  <c r="BX20" i="6"/>
  <c r="BT20" i="6"/>
  <c r="BP20" i="6"/>
  <c r="BX19" i="6"/>
  <c r="BT19" i="6"/>
  <c r="BP19" i="6"/>
  <c r="BX18" i="6"/>
  <c r="BT18" i="6"/>
  <c r="BP18" i="6"/>
  <c r="BX17" i="6"/>
  <c r="BT17" i="6"/>
  <c r="BP17" i="6"/>
  <c r="BX16" i="6"/>
  <c r="BT16" i="6"/>
  <c r="BP16" i="6"/>
  <c r="BX15" i="6"/>
  <c r="BT15" i="6"/>
  <c r="BP15" i="6"/>
  <c r="BX14" i="6"/>
  <c r="BT14" i="6"/>
  <c r="BP14" i="6"/>
  <c r="BX13" i="6"/>
  <c r="BT13" i="6"/>
  <c r="BP13" i="6"/>
  <c r="BX12" i="6"/>
  <c r="BT12" i="6"/>
  <c r="BP12" i="6"/>
  <c r="BL23" i="6"/>
  <c r="BH23" i="6"/>
  <c r="BD23" i="6"/>
  <c r="BL22" i="6"/>
  <c r="BH22" i="6"/>
  <c r="BD22" i="6"/>
  <c r="BL21" i="6"/>
  <c r="BH21" i="6"/>
  <c r="BD21" i="6"/>
  <c r="BL20" i="6"/>
  <c r="BH20" i="6"/>
  <c r="BD20" i="6"/>
  <c r="BL19" i="6"/>
  <c r="BH19" i="6"/>
  <c r="BD19" i="6"/>
  <c r="BL18" i="6"/>
  <c r="BH18" i="6"/>
  <c r="BD18" i="6"/>
  <c r="BL17" i="6"/>
  <c r="BH17" i="6"/>
  <c r="BD17" i="6"/>
  <c r="BL16" i="6"/>
  <c r="BH16" i="6"/>
  <c r="BD16" i="6"/>
  <c r="BL15" i="6"/>
  <c r="BH15" i="6"/>
  <c r="BD15" i="6"/>
  <c r="BL14" i="6"/>
  <c r="BH14" i="6"/>
  <c r="BD14" i="6"/>
  <c r="BL13" i="6"/>
  <c r="BH13" i="6"/>
  <c r="BD13" i="6"/>
  <c r="BL12" i="6"/>
  <c r="BH12" i="6"/>
  <c r="BD12" i="6"/>
  <c r="BU23" i="6"/>
  <c r="BU22" i="6"/>
  <c r="BQ22" i="6"/>
  <c r="BQ21" i="6"/>
  <c r="BM21" i="6"/>
  <c r="BM20" i="6"/>
  <c r="BM19" i="6"/>
  <c r="BU18" i="6"/>
  <c r="BU17" i="6"/>
  <c r="BQ17" i="6"/>
  <c r="BQ16" i="6"/>
  <c r="BM16" i="6"/>
  <c r="BM15" i="6"/>
  <c r="BW23" i="6"/>
  <c r="BS23" i="6"/>
  <c r="BO23" i="6"/>
  <c r="BW22" i="6"/>
  <c r="BS22" i="6"/>
  <c r="BO22" i="6"/>
  <c r="BW21" i="6"/>
  <c r="BS21" i="6"/>
  <c r="BO21" i="6"/>
  <c r="BW20" i="6"/>
  <c r="BS20" i="6"/>
  <c r="BO20" i="6"/>
  <c r="BW19" i="6"/>
  <c r="BS19" i="6"/>
  <c r="BO19" i="6"/>
  <c r="BW18" i="6"/>
  <c r="BS18" i="6"/>
  <c r="BO18" i="6"/>
  <c r="BW17" i="6"/>
  <c r="BS17" i="6"/>
  <c r="BO17" i="6"/>
  <c r="BW16" i="6"/>
  <c r="BS16" i="6"/>
  <c r="BO16" i="6"/>
  <c r="BW15" i="6"/>
  <c r="BS15" i="6"/>
  <c r="BO15" i="6"/>
  <c r="BW14" i="6"/>
  <c r="BS14" i="6"/>
  <c r="BO14" i="6"/>
  <c r="BW13" i="6"/>
  <c r="BS13" i="6"/>
  <c r="BO13" i="6"/>
  <c r="BW12" i="6"/>
  <c r="BS12" i="6"/>
  <c r="BO12" i="6"/>
  <c r="BK23" i="6"/>
  <c r="BG23" i="6"/>
  <c r="BC23" i="6"/>
  <c r="BK22" i="6"/>
  <c r="BG22" i="6"/>
  <c r="BC22" i="6"/>
  <c r="BK21" i="6"/>
  <c r="BG21" i="6"/>
  <c r="BC21" i="6"/>
  <c r="BK20" i="6"/>
  <c r="BG20" i="6"/>
  <c r="BC20" i="6"/>
  <c r="BK19" i="6"/>
  <c r="BG19" i="6"/>
  <c r="BC19" i="6"/>
  <c r="BK18" i="6"/>
  <c r="BG18" i="6"/>
  <c r="BC18" i="6"/>
  <c r="BK17" i="6"/>
  <c r="BG17" i="6"/>
  <c r="BC17" i="6"/>
  <c r="BK16" i="6"/>
  <c r="BG16" i="6"/>
  <c r="BC16" i="6"/>
  <c r="BK15" i="6"/>
  <c r="BG15" i="6"/>
  <c r="BC15" i="6"/>
  <c r="BK14" i="6"/>
  <c r="BG14" i="6"/>
  <c r="BC14" i="6"/>
  <c r="BK13" i="6"/>
  <c r="BG13" i="6"/>
  <c r="BC13" i="6"/>
  <c r="BK12" i="6"/>
  <c r="BG12" i="6"/>
  <c r="BC12" i="6"/>
  <c r="BQ23" i="6"/>
  <c r="BM22" i="6"/>
  <c r="BQ20" i="6"/>
  <c r="BQ19" i="6"/>
  <c r="BM18" i="6"/>
  <c r="BU16" i="6"/>
  <c r="BQ15" i="6"/>
  <c r="BU14" i="6"/>
  <c r="BV23" i="6"/>
  <c r="BR23" i="6"/>
  <c r="BN23" i="6"/>
  <c r="BV22" i="6"/>
  <c r="BR22" i="6"/>
  <c r="BN22" i="6"/>
  <c r="BV21" i="6"/>
  <c r="BR21" i="6"/>
  <c r="BN21" i="6"/>
  <c r="BV20" i="6"/>
  <c r="BR20" i="6"/>
  <c r="BN20" i="6"/>
  <c r="BV19" i="6"/>
  <c r="BR19" i="6"/>
  <c r="BN19" i="6"/>
  <c r="BV18" i="6"/>
  <c r="BR18" i="6"/>
  <c r="BN18" i="6"/>
  <c r="BV17" i="6"/>
  <c r="BR17" i="6"/>
  <c r="BN17" i="6"/>
  <c r="BV16" i="6"/>
  <c r="BR16" i="6"/>
  <c r="BN16" i="6"/>
  <c r="BV15" i="6"/>
  <c r="BR15" i="6"/>
  <c r="BN15" i="6"/>
  <c r="BV14" i="6"/>
  <c r="BR14" i="6"/>
  <c r="BN14" i="6"/>
  <c r="BV13" i="6"/>
  <c r="BR13" i="6"/>
  <c r="BN13" i="6"/>
  <c r="BV12" i="6"/>
  <c r="BR12" i="6"/>
  <c r="BN12" i="6"/>
  <c r="BJ23" i="6"/>
  <c r="BF23" i="6"/>
  <c r="BB23" i="6"/>
  <c r="BJ22" i="6"/>
  <c r="BF22" i="6"/>
  <c r="BB22" i="6"/>
  <c r="BJ21" i="6"/>
  <c r="BF21" i="6"/>
  <c r="BB21" i="6"/>
  <c r="BJ20" i="6"/>
  <c r="BF20" i="6"/>
  <c r="BB20" i="6"/>
  <c r="BJ19" i="6"/>
  <c r="BF19" i="6"/>
  <c r="BB19" i="6"/>
  <c r="BJ18" i="6"/>
  <c r="BF18" i="6"/>
  <c r="BB18" i="6"/>
  <c r="BJ17" i="6"/>
  <c r="BF17" i="6"/>
  <c r="BB17" i="6"/>
  <c r="BJ16" i="6"/>
  <c r="BF16" i="6"/>
  <c r="BB16" i="6"/>
  <c r="BJ15" i="6"/>
  <c r="BF15" i="6"/>
  <c r="BB15" i="6"/>
  <c r="BJ14" i="6"/>
  <c r="BF14" i="6"/>
  <c r="BB14" i="6"/>
  <c r="BJ13" i="6"/>
  <c r="BF13" i="6"/>
  <c r="BB13" i="6"/>
  <c r="BJ12" i="6"/>
  <c r="BF12" i="6"/>
  <c r="BB12" i="6"/>
  <c r="BM23" i="6"/>
  <c r="BU21" i="6"/>
  <c r="BU20" i="6"/>
  <c r="BU19" i="6"/>
  <c r="BQ18" i="6"/>
  <c r="BM17" i="6"/>
  <c r="BU15" i="6"/>
  <c r="BQ14" i="6"/>
  <c r="BM14" i="6"/>
  <c r="BU12" i="6"/>
  <c r="BE23" i="6"/>
  <c r="BA22" i="6"/>
  <c r="BI20" i="6"/>
  <c r="BE19" i="6"/>
  <c r="BA18" i="6"/>
  <c r="BI16" i="6"/>
  <c r="BE15" i="6"/>
  <c r="BA14" i="6"/>
  <c r="BI12" i="6"/>
  <c r="BA21" i="6"/>
  <c r="BE14" i="6"/>
  <c r="BU13" i="6"/>
  <c r="BQ12" i="6"/>
  <c r="BA23" i="6"/>
  <c r="BI21" i="6"/>
  <c r="BE20" i="6"/>
  <c r="BA19" i="6"/>
  <c r="BI17" i="6"/>
  <c r="BE16" i="6"/>
  <c r="BA15" i="6"/>
  <c r="BI13" i="6"/>
  <c r="BE12" i="6"/>
  <c r="BI19" i="6"/>
  <c r="BI15" i="6"/>
  <c r="BQ13" i="6"/>
  <c r="BM12" i="6"/>
  <c r="BI22" i="6"/>
  <c r="BE21" i="6"/>
  <c r="BA20" i="6"/>
  <c r="BI18" i="6"/>
  <c r="BE17" i="6"/>
  <c r="BA16" i="6"/>
  <c r="BI14" i="6"/>
  <c r="BE13" i="6"/>
  <c r="BA12" i="6"/>
  <c r="BM13" i="6"/>
  <c r="BI23" i="6"/>
  <c r="BE22" i="6"/>
  <c r="BE18" i="6"/>
  <c r="BA17" i="6"/>
  <c r="BA13" i="6"/>
  <c r="BP8" i="6"/>
  <c r="BO8" i="6"/>
  <c r="BU8" i="6"/>
  <c r="BJ8" i="6"/>
  <c r="BF8" i="6"/>
  <c r="BE8" i="6"/>
  <c r="AC6" i="7"/>
  <c r="G6" i="7"/>
  <c r="BP7" i="6"/>
  <c r="AB6" i="7"/>
  <c r="H6" i="7"/>
  <c r="BO7" i="6"/>
  <c r="V6" i="7"/>
  <c r="BF7" i="6"/>
  <c r="M6" i="7"/>
  <c r="BB7" i="6"/>
  <c r="N6" i="7"/>
  <c r="BA7" i="6"/>
  <c r="Z9" i="7"/>
  <c r="G9" i="7"/>
  <c r="BP10" i="6"/>
  <c r="AC9" i="7"/>
  <c r="H9" i="7"/>
  <c r="BO10" i="6"/>
  <c r="AA9" i="7"/>
  <c r="BU10" i="6"/>
  <c r="BJ10" i="6"/>
  <c r="BR10" i="6"/>
  <c r="BQ10" i="6"/>
  <c r="E9" i="7"/>
  <c r="AC5" i="7"/>
  <c r="G5" i="7"/>
  <c r="BP6" i="6"/>
  <c r="AB5" i="7"/>
  <c r="H5" i="7"/>
  <c r="BO6" i="6"/>
  <c r="Z5" i="7"/>
  <c r="BU6" i="6"/>
  <c r="BB6" i="6"/>
  <c r="BF6" i="6"/>
  <c r="BE6" i="6"/>
  <c r="M5" i="7"/>
  <c r="S3" i="7"/>
  <c r="J3" i="7"/>
  <c r="BV4" i="6"/>
  <c r="T3" i="7"/>
  <c r="I3" i="7"/>
  <c r="BW4" i="6"/>
  <c r="V3" i="7"/>
  <c r="BQ4" i="6"/>
  <c r="BE4" i="6"/>
  <c r="BI4" i="6"/>
  <c r="BJ4" i="6"/>
  <c r="D3" i="7"/>
  <c r="Z10" i="7"/>
  <c r="X10" i="7"/>
  <c r="K10" i="7"/>
  <c r="BL11" i="6"/>
  <c r="W10" i="7"/>
  <c r="BW11" i="6"/>
  <c r="BG11" i="6"/>
  <c r="BQ11" i="6"/>
  <c r="E10" i="7"/>
  <c r="BJ11" i="6"/>
  <c r="N10" i="7"/>
  <c r="BA11" i="6"/>
  <c r="AC8" i="7"/>
  <c r="G8" i="7"/>
  <c r="BP9" i="6"/>
  <c r="AB8" i="7"/>
  <c r="H8" i="7"/>
  <c r="BO9" i="6"/>
  <c r="V8" i="7"/>
  <c r="BF9" i="6"/>
  <c r="M8" i="7"/>
  <c r="BB9" i="6"/>
  <c r="N8" i="7"/>
  <c r="BA9" i="6"/>
  <c r="BP5" i="6"/>
  <c r="BO5" i="6"/>
  <c r="BV5" i="6"/>
  <c r="BU5" i="6"/>
  <c r="BH8" i="6"/>
  <c r="BW8" i="6"/>
  <c r="U6" i="7"/>
  <c r="BH7" i="6"/>
  <c r="BW7" i="6"/>
  <c r="BG7" i="6"/>
  <c r="S6" i="7"/>
  <c r="BM7" i="6"/>
  <c r="I6" i="7"/>
  <c r="BX10" i="6"/>
  <c r="T9" i="7"/>
  <c r="F9" i="7"/>
  <c r="W9" i="7"/>
  <c r="AB9" i="7"/>
  <c r="BV10" i="6"/>
  <c r="BX6" i="6"/>
  <c r="T5" i="7"/>
  <c r="F5" i="7"/>
  <c r="I5" i="7"/>
  <c r="S5" i="7"/>
  <c r="AA3" i="7"/>
  <c r="BG4" i="6"/>
  <c r="BO4" i="6"/>
  <c r="BH4" i="6"/>
  <c r="BF4" i="6"/>
  <c r="G3" i="7"/>
  <c r="BX4" i="6"/>
  <c r="C10" i="7"/>
  <c r="H10" i="7"/>
  <c r="Y10" i="7"/>
  <c r="BV11" i="6"/>
  <c r="BM11" i="6"/>
  <c r="U8" i="7"/>
  <c r="BH9" i="6"/>
  <c r="BW9" i="6"/>
  <c r="BQ9" i="6"/>
  <c r="BN9" i="6"/>
  <c r="R8" i="7"/>
  <c r="I8" i="7"/>
  <c r="BH5" i="6"/>
  <c r="BW5" i="6"/>
  <c r="BQ5" i="6"/>
  <c r="BJ5" i="6"/>
  <c r="BR5" i="6"/>
  <c r="BT8" i="6"/>
  <c r="BC8" i="6"/>
  <c r="BA8" i="6"/>
  <c r="BQ8" i="6"/>
  <c r="BB8" i="6"/>
  <c r="BT7" i="6"/>
  <c r="D6" i="7"/>
  <c r="BC7" i="6"/>
  <c r="E6" i="7"/>
  <c r="F6" i="7"/>
  <c r="BR7" i="6"/>
  <c r="BT10" i="6"/>
  <c r="BD10" i="6"/>
  <c r="BS10" i="6"/>
  <c r="N9" i="7"/>
  <c r="J9" i="7"/>
  <c r="BN10" i="6"/>
  <c r="C5" i="7"/>
  <c r="D5" i="7"/>
  <c r="BC6" i="6"/>
  <c r="BA6" i="6"/>
  <c r="BQ6" i="6"/>
  <c r="BJ6" i="6"/>
  <c r="BR4" i="6"/>
  <c r="M3" i="7"/>
  <c r="BL4" i="6"/>
  <c r="BA4" i="6"/>
  <c r="BU4" i="6"/>
  <c r="BB4" i="6"/>
  <c r="G10" i="7"/>
  <c r="AB10" i="7"/>
  <c r="BK11" i="6"/>
  <c r="U10" i="7"/>
  <c r="F10" i="7"/>
  <c r="BR11" i="6"/>
  <c r="C8" i="7"/>
  <c r="D8" i="7"/>
  <c r="BC9" i="6"/>
  <c r="E8" i="7"/>
  <c r="F8" i="7"/>
  <c r="BR9" i="6"/>
  <c r="BT5" i="6"/>
  <c r="BC5" i="6"/>
  <c r="BA5" i="6"/>
  <c r="BL8" i="6"/>
  <c r="BK8" i="6"/>
  <c r="BM8" i="6"/>
  <c r="BV8" i="6"/>
  <c r="Y6" i="7"/>
  <c r="K6" i="7"/>
  <c r="BL7" i="6"/>
  <c r="X6" i="7"/>
  <c r="L6" i="7"/>
  <c r="BK7" i="6"/>
  <c r="J6" i="7"/>
  <c r="AA6" i="7"/>
  <c r="BV7" i="6"/>
  <c r="Z6" i="7"/>
  <c r="BU7" i="6"/>
  <c r="W6" i="7"/>
  <c r="Y9" i="7"/>
  <c r="K9" i="7"/>
  <c r="BL10" i="6"/>
  <c r="X9" i="7"/>
  <c r="L9" i="7"/>
  <c r="BK10" i="6"/>
  <c r="R9" i="7"/>
  <c r="BM10" i="6"/>
  <c r="BB10" i="6"/>
  <c r="BF10" i="6"/>
  <c r="BE10" i="6"/>
  <c r="M9" i="7"/>
  <c r="Y5" i="7"/>
  <c r="K5" i="7"/>
  <c r="BL6" i="6"/>
  <c r="X5" i="7"/>
  <c r="L5" i="7"/>
  <c r="BK6" i="6"/>
  <c r="R5" i="7"/>
  <c r="BM6" i="6"/>
  <c r="W5" i="7"/>
  <c r="V5" i="7"/>
  <c r="AA5" i="7"/>
  <c r="BV6" i="6"/>
  <c r="W3" i="7"/>
  <c r="F3" i="7"/>
  <c r="BC4" i="6"/>
  <c r="X3" i="7"/>
  <c r="E3" i="7"/>
  <c r="BD4" i="6"/>
  <c r="R3" i="7"/>
  <c r="BM4" i="6"/>
  <c r="Y3" i="7"/>
  <c r="Z3" i="7"/>
  <c r="U3" i="7"/>
  <c r="BP4" i="6"/>
  <c r="V10" i="7"/>
  <c r="S10" i="7"/>
  <c r="BX11" i="6"/>
  <c r="BH11" i="6"/>
  <c r="D10" i="7"/>
  <c r="BS11" i="6"/>
  <c r="BC11" i="6"/>
  <c r="BE11" i="6"/>
  <c r="M10" i="7"/>
  <c r="BB11" i="6"/>
  <c r="BU11" i="6"/>
  <c r="AA10" i="7"/>
  <c r="Y8" i="7"/>
  <c r="K8" i="7"/>
  <c r="BL9" i="6"/>
  <c r="X8" i="7"/>
  <c r="L8" i="7"/>
  <c r="BK9" i="6"/>
  <c r="J8" i="7"/>
  <c r="AA8" i="7"/>
  <c r="BV9" i="6"/>
  <c r="Z8" i="7"/>
  <c r="BU9" i="6"/>
  <c r="W8" i="7"/>
  <c r="BL5" i="6"/>
  <c r="BK5" i="6"/>
  <c r="BN5" i="6"/>
  <c r="BM5" i="6"/>
  <c r="BX8" i="6"/>
  <c r="BG8" i="6"/>
  <c r="BI8" i="6"/>
  <c r="BN8" i="6"/>
  <c r="BX7" i="6"/>
  <c r="T6" i="7"/>
  <c r="BQ7" i="6"/>
  <c r="BN7" i="6"/>
  <c r="R6" i="7"/>
  <c r="U9" i="7"/>
  <c r="BH10" i="6"/>
  <c r="BW10" i="6"/>
  <c r="BG10" i="6"/>
  <c r="BI10" i="6"/>
  <c r="V9" i="7"/>
  <c r="U5" i="7"/>
  <c r="BH6" i="6"/>
  <c r="BW6" i="6"/>
  <c r="BG6" i="6"/>
  <c r="BI6" i="6"/>
  <c r="J5" i="7"/>
  <c r="BN6" i="6"/>
  <c r="BN4" i="6"/>
  <c r="AB3" i="7"/>
  <c r="K3" i="7"/>
  <c r="H3" i="7"/>
  <c r="AC3" i="7"/>
  <c r="R10" i="7"/>
  <c r="BT11" i="6"/>
  <c r="BD11" i="6"/>
  <c r="BO11" i="6"/>
  <c r="BF11" i="6"/>
  <c r="T10" i="7"/>
  <c r="I10" i="7"/>
  <c r="BX9" i="6"/>
  <c r="T8" i="7"/>
  <c r="BG9" i="6"/>
  <c r="S8" i="7"/>
  <c r="BM9" i="6"/>
  <c r="BX5" i="6"/>
  <c r="BG5" i="6"/>
  <c r="BI5" i="6"/>
  <c r="BD8" i="6"/>
  <c r="BS8" i="6"/>
  <c r="BR8" i="6"/>
  <c r="C6" i="7"/>
  <c r="BD7" i="6"/>
  <c r="BS7" i="6"/>
  <c r="BE7" i="6"/>
  <c r="BJ7" i="6"/>
  <c r="BI7" i="6"/>
  <c r="C9" i="7"/>
  <c r="D9" i="7"/>
  <c r="BC10" i="6"/>
  <c r="BA10" i="6"/>
  <c r="I9" i="7"/>
  <c r="S9" i="7"/>
  <c r="BT6" i="6"/>
  <c r="BD6" i="6"/>
  <c r="BS6" i="6"/>
  <c r="N5" i="7"/>
  <c r="BR6" i="6"/>
  <c r="E5" i="7"/>
  <c r="N3" i="7"/>
  <c r="BK4" i="6"/>
  <c r="BS4" i="6"/>
  <c r="C3" i="7"/>
  <c r="BT4" i="6"/>
  <c r="L3" i="7"/>
  <c r="AC10" i="7"/>
  <c r="BP11" i="6"/>
  <c r="L10" i="7"/>
  <c r="J10" i="7"/>
  <c r="BN11" i="6"/>
  <c r="BI11" i="6"/>
  <c r="BT9" i="6"/>
  <c r="BD9" i="6"/>
  <c r="BS9" i="6"/>
  <c r="BE9" i="6"/>
  <c r="BJ9" i="6"/>
  <c r="BI9" i="6"/>
  <c r="BD5" i="6"/>
  <c r="BS5" i="6"/>
  <c r="BE5" i="6"/>
  <c r="BB5" i="6"/>
  <c r="BF5" i="6"/>
  <c r="Q101" i="6"/>
  <c r="U101" i="6"/>
  <c r="Y101" i="6"/>
  <c r="Q102" i="6"/>
  <c r="U102" i="6"/>
  <c r="Y102" i="6"/>
  <c r="C101" i="6"/>
  <c r="G101" i="6"/>
  <c r="K101" i="6"/>
  <c r="C102" i="6"/>
  <c r="G102" i="6"/>
  <c r="K102" i="6"/>
  <c r="S101" i="6"/>
  <c r="W101" i="6"/>
  <c r="AA101" i="6"/>
  <c r="S102" i="6"/>
  <c r="W102" i="6"/>
  <c r="AA102" i="6"/>
  <c r="E101" i="6"/>
  <c r="I101" i="6"/>
  <c r="M101" i="6"/>
  <c r="E102" i="6"/>
  <c r="I102" i="6"/>
  <c r="M102" i="6"/>
  <c r="V101" i="6"/>
  <c r="R102" i="6"/>
  <c r="Z102" i="6"/>
  <c r="H101" i="6"/>
  <c r="D102" i="6"/>
  <c r="L102" i="6"/>
  <c r="X101" i="6"/>
  <c r="T102" i="6"/>
  <c r="AB102" i="6"/>
  <c r="J101" i="6"/>
  <c r="F102" i="6"/>
  <c r="N102" i="6"/>
  <c r="AB101" i="6"/>
  <c r="AB109" i="6" s="1"/>
  <c r="X102" i="6"/>
  <c r="N101" i="6"/>
  <c r="J102" i="6"/>
  <c r="R101" i="6"/>
  <c r="Z101" i="6"/>
  <c r="V102" i="6"/>
  <c r="D101" i="6"/>
  <c r="L101" i="6"/>
  <c r="H102" i="6"/>
  <c r="T101" i="6"/>
  <c r="F101" i="6"/>
  <c r="V104" i="6"/>
  <c r="Z104" i="6"/>
  <c r="U105" i="6"/>
  <c r="Y105" i="6"/>
  <c r="T106" i="6"/>
  <c r="X106" i="6"/>
  <c r="AB106" i="6"/>
  <c r="Y103" i="6"/>
  <c r="U103" i="6"/>
  <c r="L106" i="6"/>
  <c r="H106" i="6"/>
  <c r="M105" i="6"/>
  <c r="I105" i="6"/>
  <c r="N104" i="6"/>
  <c r="J104" i="6"/>
  <c r="F104" i="6"/>
  <c r="K103" i="6"/>
  <c r="G103" i="6"/>
  <c r="W104" i="6"/>
  <c r="AA104" i="6"/>
  <c r="V105" i="6"/>
  <c r="Z105" i="6"/>
  <c r="U106" i="6"/>
  <c r="Y106" i="6"/>
  <c r="AB103" i="6"/>
  <c r="X103" i="6"/>
  <c r="T103" i="6"/>
  <c r="K106" i="6"/>
  <c r="G106" i="6"/>
  <c r="L105" i="6"/>
  <c r="H105" i="6"/>
  <c r="M104" i="6"/>
  <c r="I104" i="6"/>
  <c r="N103" i="6"/>
  <c r="J103" i="6"/>
  <c r="F103" i="6"/>
  <c r="T104" i="6"/>
  <c r="X104" i="6"/>
  <c r="AB104" i="6"/>
  <c r="W105" i="6"/>
  <c r="AA105" i="6"/>
  <c r="V106" i="6"/>
  <c r="Z106" i="6"/>
  <c r="AA103" i="6"/>
  <c r="W103" i="6"/>
  <c r="N106" i="6"/>
  <c r="J106" i="6"/>
  <c r="F106" i="6"/>
  <c r="K105" i="6"/>
  <c r="G105" i="6"/>
  <c r="L104" i="6"/>
  <c r="H104" i="6"/>
  <c r="M103" i="6"/>
  <c r="I103" i="6"/>
  <c r="U104" i="6"/>
  <c r="Y104" i="6"/>
  <c r="T105" i="6"/>
  <c r="X105" i="6"/>
  <c r="AB105" i="6"/>
  <c r="W106" i="6"/>
  <c r="AA106" i="6"/>
  <c r="Z103" i="6"/>
  <c r="V103" i="6"/>
  <c r="M106" i="6"/>
  <c r="L13" i="8" s="1"/>
  <c r="I106" i="6"/>
  <c r="H13" i="8" s="1"/>
  <c r="N105" i="6"/>
  <c r="J105" i="6"/>
  <c r="F105" i="6"/>
  <c r="K104" i="6"/>
  <c r="G104" i="6"/>
  <c r="L103" i="6"/>
  <c r="H103" i="6"/>
  <c r="Q103" i="6"/>
  <c r="R106" i="6"/>
  <c r="S104" i="6"/>
  <c r="D104" i="6"/>
  <c r="E103" i="6"/>
  <c r="D106" i="6"/>
  <c r="E105" i="6"/>
  <c r="S105" i="6"/>
  <c r="C103" i="6"/>
  <c r="S106" i="6"/>
  <c r="D103" i="6"/>
  <c r="C105" i="6"/>
  <c r="Q104" i="6"/>
  <c r="S103" i="6"/>
  <c r="E104" i="6"/>
  <c r="E106" i="6"/>
  <c r="C106" i="6"/>
  <c r="D105" i="6"/>
  <c r="Q106" i="6"/>
  <c r="C104" i="6"/>
  <c r="Q105" i="6"/>
  <c r="R104" i="6"/>
  <c r="R105" i="6"/>
  <c r="R103" i="6"/>
  <c r="Q11" i="7"/>
  <c r="Q15" i="7"/>
  <c r="Q19" i="7"/>
  <c r="Q14" i="7"/>
  <c r="Q18" i="7"/>
  <c r="Q22" i="7"/>
  <c r="Q9" i="7"/>
  <c r="Q13" i="7"/>
  <c r="Q17" i="7"/>
  <c r="Q21" i="7"/>
  <c r="Q8" i="7"/>
  <c r="Q12" i="7"/>
  <c r="Q16" i="7"/>
  <c r="Q20" i="7"/>
  <c r="CM2" i="6"/>
  <c r="BM2" i="6"/>
  <c r="R1" i="7"/>
  <c r="IV6" i="10"/>
  <c r="L6" i="10"/>
  <c r="CY2" i="6"/>
  <c r="C1" i="7"/>
  <c r="C1" i="4"/>
  <c r="IU6" i="10"/>
  <c r="BY97" i="6"/>
  <c r="DA65" i="6"/>
  <c r="BY61" i="6"/>
  <c r="DA21" i="6"/>
  <c r="DA32" i="6"/>
  <c r="BY69" i="6"/>
  <c r="BY38" i="6"/>
  <c r="DA73" i="6"/>
  <c r="BY10" i="6"/>
  <c r="DA34" i="6"/>
  <c r="BY42" i="6"/>
  <c r="BY74" i="6"/>
  <c r="BY22" i="6"/>
  <c r="BY82" i="6"/>
  <c r="DA14" i="6"/>
  <c r="DA16" i="6"/>
  <c r="BY18" i="6"/>
  <c r="DA30" i="6"/>
  <c r="DA46" i="6"/>
  <c r="BY90" i="6"/>
  <c r="B7" i="7"/>
  <c r="BY98" i="6"/>
  <c r="DA93" i="6"/>
  <c r="BY44" i="6"/>
  <c r="DA28" i="6"/>
  <c r="BY40" i="6"/>
  <c r="DA59" i="6"/>
  <c r="DA95" i="6"/>
  <c r="BY52" i="6"/>
  <c r="DA36" i="6"/>
  <c r="BY96" i="6"/>
  <c r="DA71" i="6"/>
  <c r="BY6" i="6"/>
  <c r="DA26" i="6"/>
  <c r="DA35" i="6"/>
  <c r="BY50" i="6"/>
  <c r="BY54" i="6"/>
  <c r="DA67" i="6"/>
  <c r="BY78" i="6"/>
  <c r="BY86" i="6"/>
  <c r="DA99" i="6"/>
  <c r="DA63" i="6"/>
  <c r="B3" i="7"/>
  <c r="B6" i="7"/>
  <c r="B5" i="7"/>
  <c r="B4" i="7"/>
  <c r="I2" i="9"/>
  <c r="A17" i="8"/>
  <c r="A28" i="8"/>
  <c r="P3" i="7"/>
  <c r="P4" i="7"/>
  <c r="P5" i="7"/>
  <c r="P6" i="7"/>
  <c r="P7" i="7"/>
  <c r="BY4" i="6"/>
  <c r="DA12" i="6"/>
  <c r="BY20" i="6"/>
  <c r="BY48" i="6"/>
  <c r="BY56" i="6"/>
  <c r="BY76" i="6"/>
  <c r="BY80" i="6"/>
  <c r="BY84" i="6"/>
  <c r="BY88" i="6"/>
  <c r="BY24" i="6"/>
  <c r="BY92" i="6"/>
  <c r="BY8" i="6"/>
  <c r="DA23" i="6"/>
  <c r="BY23" i="6"/>
  <c r="BY29" i="6"/>
  <c r="DA29" i="6"/>
  <c r="DA57" i="6"/>
  <c r="BY57" i="6"/>
  <c r="DA5" i="6"/>
  <c r="DA7" i="6"/>
  <c r="DA9" i="6"/>
  <c r="DA11" i="6"/>
  <c r="DA13" i="6"/>
  <c r="DA15" i="6"/>
  <c r="DA17" i="6"/>
  <c r="DA19" i="6"/>
  <c r="BY27" i="6"/>
  <c r="DA27" i="6"/>
  <c r="BY31" i="6"/>
  <c r="DA31" i="6"/>
  <c r="BY33" i="6"/>
  <c r="DA33" i="6"/>
  <c r="BY25" i="6"/>
  <c r="DA25" i="6"/>
  <c r="BY39" i="6"/>
  <c r="DA39" i="6"/>
  <c r="BY41" i="6"/>
  <c r="DA41" i="6"/>
  <c r="BY43" i="6"/>
  <c r="DA43" i="6"/>
  <c r="DA37" i="6"/>
  <c r="DA45" i="6"/>
  <c r="DA47" i="6"/>
  <c r="DA49" i="6"/>
  <c r="DA51" i="6"/>
  <c r="DA53" i="6"/>
  <c r="DA55" i="6"/>
  <c r="BY58" i="6"/>
  <c r="DA58" i="6"/>
  <c r="BY60" i="6"/>
  <c r="DA60" i="6"/>
  <c r="BY62" i="6"/>
  <c r="DA62" i="6"/>
  <c r="BY64" i="6"/>
  <c r="DA64" i="6"/>
  <c r="BY66" i="6"/>
  <c r="DA66" i="6"/>
  <c r="BY68" i="6"/>
  <c r="DA68" i="6"/>
  <c r="BY70" i="6"/>
  <c r="DA70" i="6"/>
  <c r="BY72" i="6"/>
  <c r="DA72" i="6"/>
  <c r="BY75" i="6"/>
  <c r="DA75" i="6"/>
  <c r="BY77" i="6"/>
  <c r="DA77" i="6"/>
  <c r="BY79" i="6"/>
  <c r="DA79" i="6"/>
  <c r="DA94" i="6"/>
  <c r="BY81" i="6"/>
  <c r="DA81" i="6"/>
  <c r="BY83" i="6"/>
  <c r="DA83" i="6"/>
  <c r="BY85" i="6"/>
  <c r="DA85" i="6"/>
  <c r="BY87" i="6"/>
  <c r="DA87" i="6"/>
  <c r="BY89" i="6"/>
  <c r="DA89" i="6"/>
  <c r="DA91" i="6"/>
  <c r="BY91" i="6"/>
  <c r="AC2" i="6" l="1"/>
  <c r="C2" i="6"/>
  <c r="D109" i="6"/>
  <c r="H109" i="6"/>
  <c r="H110" i="6" s="1"/>
  <c r="X109" i="6"/>
  <c r="X110" i="6" s="1"/>
  <c r="E109" i="6"/>
  <c r="AA109" i="6"/>
  <c r="AA110" i="6" s="1"/>
  <c r="C109" i="6"/>
  <c r="Y109" i="6"/>
  <c r="Y110" i="6" s="1"/>
  <c r="F109" i="6"/>
  <c r="F110" i="6" s="1"/>
  <c r="I109" i="6"/>
  <c r="I110" i="6" s="1"/>
  <c r="G109" i="6"/>
  <c r="G110" i="6" s="1"/>
  <c r="W109" i="6"/>
  <c r="W110" i="6" s="1"/>
  <c r="Z109" i="6"/>
  <c r="Z110" i="6" s="1"/>
  <c r="J109" i="6"/>
  <c r="J110" i="6" s="1"/>
  <c r="U109" i="6"/>
  <c r="U110" i="6" s="1"/>
  <c r="T109" i="6"/>
  <c r="T110" i="6" s="1"/>
  <c r="N109" i="6"/>
  <c r="L109" i="6"/>
  <c r="L110" i="6" s="1"/>
  <c r="R109" i="6"/>
  <c r="AB110" i="6"/>
  <c r="V109" i="6"/>
  <c r="V110" i="6" s="1"/>
  <c r="M109" i="6"/>
  <c r="M110" i="6" s="1"/>
  <c r="S109" i="6"/>
  <c r="K109" i="6"/>
  <c r="K110" i="6" s="1"/>
  <c r="Q109" i="6"/>
  <c r="C19" i="8"/>
  <c r="C20" i="8"/>
  <c r="B15" i="8"/>
  <c r="B16" i="8"/>
  <c r="B21" i="8"/>
  <c r="B22" i="8"/>
  <c r="E20" i="8"/>
  <c r="E19" i="8"/>
  <c r="L15" i="8"/>
  <c r="L26" i="8" s="1"/>
  <c r="L27" i="8" s="1"/>
  <c r="L16" i="8"/>
  <c r="J13" i="8"/>
  <c r="J14" i="8"/>
  <c r="H21" i="8"/>
  <c r="H22" i="8"/>
  <c r="L19" i="8"/>
  <c r="L20" i="8"/>
  <c r="M21" i="8"/>
  <c r="M22" i="8"/>
  <c r="G20" i="8"/>
  <c r="G19" i="8"/>
  <c r="J16" i="8"/>
  <c r="J15" i="8"/>
  <c r="H14" i="8"/>
  <c r="F22" i="8"/>
  <c r="F21" i="8"/>
  <c r="D21" i="8"/>
  <c r="D22" i="8"/>
  <c r="B13" i="8"/>
  <c r="B14" i="8"/>
  <c r="N24" i="7"/>
  <c r="G16" i="8"/>
  <c r="G15" i="8"/>
  <c r="E13" i="8"/>
  <c r="E14" i="8"/>
  <c r="L21" i="8"/>
  <c r="L22" i="8"/>
  <c r="H20" i="8"/>
  <c r="H19" i="8"/>
  <c r="E16" i="8"/>
  <c r="E15" i="8"/>
  <c r="L14" i="8"/>
  <c r="J22" i="8"/>
  <c r="J21" i="8"/>
  <c r="J19" i="8"/>
  <c r="J20" i="8"/>
  <c r="C21" i="8"/>
  <c r="C22" i="8"/>
  <c r="C15" i="8"/>
  <c r="C16" i="8"/>
  <c r="D15" i="8"/>
  <c r="D16" i="8"/>
  <c r="K16" i="8"/>
  <c r="K15" i="8"/>
  <c r="I13" i="8"/>
  <c r="I14" i="8"/>
  <c r="G21" i="8"/>
  <c r="G22" i="8"/>
  <c r="M19" i="8"/>
  <c r="M20" i="8"/>
  <c r="I16" i="8"/>
  <c r="I15" i="8"/>
  <c r="G14" i="8"/>
  <c r="G13" i="8"/>
  <c r="E21" i="8"/>
  <c r="E22" i="8"/>
  <c r="F20" i="8"/>
  <c r="F19" i="8"/>
  <c r="B19" i="8"/>
  <c r="B20" i="8"/>
  <c r="C13" i="8"/>
  <c r="C14" i="8"/>
  <c r="D19" i="8"/>
  <c r="D20" i="8"/>
  <c r="D13" i="8"/>
  <c r="D14" i="8"/>
  <c r="M14" i="8"/>
  <c r="M13" i="8"/>
  <c r="K21" i="8"/>
  <c r="K22" i="8"/>
  <c r="I19" i="8"/>
  <c r="I20" i="8"/>
  <c r="H15" i="8"/>
  <c r="H26" i="8" s="1"/>
  <c r="H27" i="8" s="1"/>
  <c r="H16" i="8"/>
  <c r="F13" i="8"/>
  <c r="F14" i="8"/>
  <c r="M16" i="8"/>
  <c r="M15" i="8"/>
  <c r="K14" i="8"/>
  <c r="K13" i="8"/>
  <c r="I21" i="8"/>
  <c r="I22" i="8"/>
  <c r="K20" i="8"/>
  <c r="K19" i="8"/>
  <c r="F15" i="8"/>
  <c r="F16" i="8"/>
  <c r="M24" i="7"/>
  <c r="AB24" i="7"/>
  <c r="AC24" i="7"/>
  <c r="BW26" i="6"/>
  <c r="BX26" i="6"/>
  <c r="BL26" i="6"/>
  <c r="BK26" i="6"/>
  <c r="DO2" i="6"/>
  <c r="Q6" i="7"/>
  <c r="Q4" i="7"/>
  <c r="Q7" i="7"/>
  <c r="BA2" i="6"/>
  <c r="K24" i="7"/>
  <c r="BO26" i="6"/>
  <c r="BC26" i="6"/>
  <c r="BF26" i="6"/>
  <c r="BH26" i="6"/>
  <c r="BU26" i="6"/>
  <c r="BQ26" i="6"/>
  <c r="BR26" i="6"/>
  <c r="BT26" i="6"/>
  <c r="BM26" i="6"/>
  <c r="BB26" i="6"/>
  <c r="BS26" i="6"/>
  <c r="BI26" i="6"/>
  <c r="BN26" i="6"/>
  <c r="BA26" i="6"/>
  <c r="BJ26" i="6"/>
  <c r="BE26" i="6"/>
  <c r="BV26" i="6"/>
  <c r="BP26" i="6"/>
  <c r="BD26" i="6"/>
  <c r="BG26" i="6"/>
  <c r="Q3" i="7"/>
  <c r="F24" i="7"/>
  <c r="Q5" i="7"/>
  <c r="C24" i="7"/>
  <c r="G24" i="7"/>
  <c r="J24" i="7"/>
  <c r="H24" i="7"/>
  <c r="D24" i="7"/>
  <c r="E24" i="7"/>
  <c r="L24" i="7"/>
  <c r="I24" i="7"/>
  <c r="CG6" i="6" l="1"/>
  <c r="CG8" i="6"/>
  <c r="CG10" i="6"/>
  <c r="DI10" i="6" s="1"/>
  <c r="CG11" i="6"/>
  <c r="DI11" i="6" s="1"/>
  <c r="CG15" i="6"/>
  <c r="CG19" i="6"/>
  <c r="DI19" i="6" s="1"/>
  <c r="CG23" i="6"/>
  <c r="DI23" i="6" s="1"/>
  <c r="CG27" i="6"/>
  <c r="DI27" i="6" s="1"/>
  <c r="CG31" i="6"/>
  <c r="CG35" i="6"/>
  <c r="DI35" i="6" s="1"/>
  <c r="CG36" i="6"/>
  <c r="DI36" i="6" s="1"/>
  <c r="CG37" i="6"/>
  <c r="DI37" i="6" s="1"/>
  <c r="CG38" i="6"/>
  <c r="CG39" i="6"/>
  <c r="DI39" i="6" s="1"/>
  <c r="CG40" i="6"/>
  <c r="DI40" i="6" s="1"/>
  <c r="CG41" i="6"/>
  <c r="DI41" i="6" s="1"/>
  <c r="CG42" i="6"/>
  <c r="CG43" i="6"/>
  <c r="CG44" i="6"/>
  <c r="DI44" i="6" s="1"/>
  <c r="CG45" i="6"/>
  <c r="DI45" i="6" s="1"/>
  <c r="CG46" i="6"/>
  <c r="CG47" i="6"/>
  <c r="CG48" i="6"/>
  <c r="DI48" i="6" s="1"/>
  <c r="CG49" i="6"/>
  <c r="DI49" i="6" s="1"/>
  <c r="CG50" i="6"/>
  <c r="CG51" i="6"/>
  <c r="CG52" i="6"/>
  <c r="DI52" i="6" s="1"/>
  <c r="CG53" i="6"/>
  <c r="DI53" i="6" s="1"/>
  <c r="CG54" i="6"/>
  <c r="CG55" i="6"/>
  <c r="DI55" i="6" s="1"/>
  <c r="CG56" i="6"/>
  <c r="DI56" i="6" s="1"/>
  <c r="CG57" i="6"/>
  <c r="DI57" i="6" s="1"/>
  <c r="CG58" i="6"/>
  <c r="CG59" i="6"/>
  <c r="DI59" i="6" s="1"/>
  <c r="CG60" i="6"/>
  <c r="DI60" i="6" s="1"/>
  <c r="CG61" i="6"/>
  <c r="DI61" i="6" s="1"/>
  <c r="CG62" i="6"/>
  <c r="CG63" i="6"/>
  <c r="DI63" i="6" s="1"/>
  <c r="CG64" i="6"/>
  <c r="DI64" i="6" s="1"/>
  <c r="CG65" i="6"/>
  <c r="DI65" i="6" s="1"/>
  <c r="CG66" i="6"/>
  <c r="CG67" i="6"/>
  <c r="CG68" i="6"/>
  <c r="DI68" i="6" s="1"/>
  <c r="CG69" i="6"/>
  <c r="DI69" i="6" s="1"/>
  <c r="CG70" i="6"/>
  <c r="CG71" i="6"/>
  <c r="DI71" i="6" s="1"/>
  <c r="CG72" i="6"/>
  <c r="DI72" i="6" s="1"/>
  <c r="CG73" i="6"/>
  <c r="DI73" i="6" s="1"/>
  <c r="CG74" i="6"/>
  <c r="CG75" i="6"/>
  <c r="DI75" i="6" s="1"/>
  <c r="CG76" i="6"/>
  <c r="DI76" i="6" s="1"/>
  <c r="CG77" i="6"/>
  <c r="DI77" i="6" s="1"/>
  <c r="CG78" i="6"/>
  <c r="CG79" i="6"/>
  <c r="DI79" i="6" s="1"/>
  <c r="CG80" i="6"/>
  <c r="DI80" i="6" s="1"/>
  <c r="CG81" i="6"/>
  <c r="DI81" i="6" s="1"/>
  <c r="CG82" i="6"/>
  <c r="CG83" i="6"/>
  <c r="CG84" i="6"/>
  <c r="DI84" i="6" s="1"/>
  <c r="CG85" i="6"/>
  <c r="DI85" i="6" s="1"/>
  <c r="CG86" i="6"/>
  <c r="CG87" i="6"/>
  <c r="CG88" i="6"/>
  <c r="DI88" i="6" s="1"/>
  <c r="CG89" i="6"/>
  <c r="DI89" i="6" s="1"/>
  <c r="CG90" i="6"/>
  <c r="CG91" i="6"/>
  <c r="CG92" i="6"/>
  <c r="DI92" i="6" s="1"/>
  <c r="CG93" i="6"/>
  <c r="DI93" i="6" s="1"/>
  <c r="CG94" i="6"/>
  <c r="CG95" i="6"/>
  <c r="CG96" i="6"/>
  <c r="DI96" i="6" s="1"/>
  <c r="CG97" i="6"/>
  <c r="DI97" i="6" s="1"/>
  <c r="CG98" i="6"/>
  <c r="CG99" i="6"/>
  <c r="DI99" i="6" s="1"/>
  <c r="CG12" i="6"/>
  <c r="DI12" i="6" s="1"/>
  <c r="CG16" i="6"/>
  <c r="DI16" i="6" s="1"/>
  <c r="CG20" i="6"/>
  <c r="CG24" i="6"/>
  <c r="CG28" i="6"/>
  <c r="DI28" i="6" s="1"/>
  <c r="CG32" i="6"/>
  <c r="DI32" i="6" s="1"/>
  <c r="CG5" i="6"/>
  <c r="CG9" i="6"/>
  <c r="DI9" i="6" s="1"/>
  <c r="CG13" i="6"/>
  <c r="DI13" i="6" s="1"/>
  <c r="CG21" i="6"/>
  <c r="DI21" i="6" s="1"/>
  <c r="CG29" i="6"/>
  <c r="CG25" i="6"/>
  <c r="DI25" i="6" s="1"/>
  <c r="CG33" i="6"/>
  <c r="DI33" i="6" s="1"/>
  <c r="CG14" i="6"/>
  <c r="DI14" i="6" s="1"/>
  <c r="CG22" i="6"/>
  <c r="CG30" i="6"/>
  <c r="DI30" i="6" s="1"/>
  <c r="CG4" i="6"/>
  <c r="DI4" i="6" s="1"/>
  <c r="CG7" i="6"/>
  <c r="DI7" i="6" s="1"/>
  <c r="CG17" i="6"/>
  <c r="CG34" i="6"/>
  <c r="CG18" i="6"/>
  <c r="DI18" i="6" s="1"/>
  <c r="CG26" i="6"/>
  <c r="DI26" i="6" s="1"/>
  <c r="CI5" i="6"/>
  <c r="CI6" i="6"/>
  <c r="DK6" i="6" s="1"/>
  <c r="CI7" i="6"/>
  <c r="DK7" i="6" s="1"/>
  <c r="CI8" i="6"/>
  <c r="DK8" i="6" s="1"/>
  <c r="CI9" i="6"/>
  <c r="CI10" i="6"/>
  <c r="CI13" i="6"/>
  <c r="DK13" i="6" s="1"/>
  <c r="CI17" i="6"/>
  <c r="DK17" i="6" s="1"/>
  <c r="CI21" i="6"/>
  <c r="CI25" i="6"/>
  <c r="CI29" i="6"/>
  <c r="DK29" i="6" s="1"/>
  <c r="CI33" i="6"/>
  <c r="DK33" i="6" s="1"/>
  <c r="CI14" i="6"/>
  <c r="CI18" i="6"/>
  <c r="CI22" i="6"/>
  <c r="DK22" i="6" s="1"/>
  <c r="CI26" i="6"/>
  <c r="DK26" i="6" s="1"/>
  <c r="CI30" i="6"/>
  <c r="CI34" i="6"/>
  <c r="CI4" i="6"/>
  <c r="DK4" i="6" s="1"/>
  <c r="CI11" i="6"/>
  <c r="DK11" i="6" s="1"/>
  <c r="CI19" i="6"/>
  <c r="CI27" i="6"/>
  <c r="CI35" i="6"/>
  <c r="DK35" i="6" s="1"/>
  <c r="CI37" i="6"/>
  <c r="DK37" i="6" s="1"/>
  <c r="CI39" i="6"/>
  <c r="CI41" i="6"/>
  <c r="CI43" i="6"/>
  <c r="DK43" i="6" s="1"/>
  <c r="CI45" i="6"/>
  <c r="DK45" i="6" s="1"/>
  <c r="CI47" i="6"/>
  <c r="CI49" i="6"/>
  <c r="CI51" i="6"/>
  <c r="DK51" i="6" s="1"/>
  <c r="CI53" i="6"/>
  <c r="DK53" i="6" s="1"/>
  <c r="CI55" i="6"/>
  <c r="CI57" i="6"/>
  <c r="CI59" i="6"/>
  <c r="DK59" i="6" s="1"/>
  <c r="CI61" i="6"/>
  <c r="DK61" i="6" s="1"/>
  <c r="CI63" i="6"/>
  <c r="CI65" i="6"/>
  <c r="DK65" i="6" s="1"/>
  <c r="CI67" i="6"/>
  <c r="DK67" i="6" s="1"/>
  <c r="CI69" i="6"/>
  <c r="DK69" i="6" s="1"/>
  <c r="CI71" i="6"/>
  <c r="CI73" i="6"/>
  <c r="DK73" i="6" s="1"/>
  <c r="CI75" i="6"/>
  <c r="DK75" i="6" s="1"/>
  <c r="CI77" i="6"/>
  <c r="DK77" i="6" s="1"/>
  <c r="CI79" i="6"/>
  <c r="CI81" i="6"/>
  <c r="CI83" i="6"/>
  <c r="DK83" i="6" s="1"/>
  <c r="CI85" i="6"/>
  <c r="DK85" i="6" s="1"/>
  <c r="CI87" i="6"/>
  <c r="CI89" i="6"/>
  <c r="DK89" i="6" s="1"/>
  <c r="CI91" i="6"/>
  <c r="DK91" i="6" s="1"/>
  <c r="CI93" i="6"/>
  <c r="DK93" i="6" s="1"/>
  <c r="CI95" i="6"/>
  <c r="CI97" i="6"/>
  <c r="CI99" i="6"/>
  <c r="DK99" i="6" s="1"/>
  <c r="CI31" i="6"/>
  <c r="DK31" i="6" s="1"/>
  <c r="CI38" i="6"/>
  <c r="CI40" i="6"/>
  <c r="DK40" i="6" s="1"/>
  <c r="CI46" i="6"/>
  <c r="DK46" i="6" s="1"/>
  <c r="CI52" i="6"/>
  <c r="DK52" i="6" s="1"/>
  <c r="CI54" i="6"/>
  <c r="CI60" i="6"/>
  <c r="CI62" i="6"/>
  <c r="DK62" i="6" s="1"/>
  <c r="CI68" i="6"/>
  <c r="DK68" i="6" s="1"/>
  <c r="CI70" i="6"/>
  <c r="CI76" i="6"/>
  <c r="CI84" i="6"/>
  <c r="DK84" i="6" s="1"/>
  <c r="CI90" i="6"/>
  <c r="DK90" i="6" s="1"/>
  <c r="CI92" i="6"/>
  <c r="CI12" i="6"/>
  <c r="CI20" i="6"/>
  <c r="DK20" i="6" s="1"/>
  <c r="CI28" i="6"/>
  <c r="DK28" i="6" s="1"/>
  <c r="CI15" i="6"/>
  <c r="CI23" i="6"/>
  <c r="CI36" i="6"/>
  <c r="DK36" i="6" s="1"/>
  <c r="CI42" i="6"/>
  <c r="DK42" i="6" s="1"/>
  <c r="CI44" i="6"/>
  <c r="CI48" i="6"/>
  <c r="DK48" i="6" s="1"/>
  <c r="CI50" i="6"/>
  <c r="DK50" i="6" s="1"/>
  <c r="CI56" i="6"/>
  <c r="DK56" i="6" s="1"/>
  <c r="CI58" i="6"/>
  <c r="CI64" i="6"/>
  <c r="CI66" i="6"/>
  <c r="DK66" i="6" s="1"/>
  <c r="CI72" i="6"/>
  <c r="DK72" i="6" s="1"/>
  <c r="CI74" i="6"/>
  <c r="CI78" i="6"/>
  <c r="CI80" i="6"/>
  <c r="DK80" i="6" s="1"/>
  <c r="CI82" i="6"/>
  <c r="DK82" i="6" s="1"/>
  <c r="CI86" i="6"/>
  <c r="CI88" i="6"/>
  <c r="CI16" i="6"/>
  <c r="DK16" i="6" s="1"/>
  <c r="CI24" i="6"/>
  <c r="DK24" i="6" s="1"/>
  <c r="CI96" i="6"/>
  <c r="CI32" i="6"/>
  <c r="CI94" i="6"/>
  <c r="DK94" i="6" s="1"/>
  <c r="CI98" i="6"/>
  <c r="DK98" i="6" s="1"/>
  <c r="CH14" i="6"/>
  <c r="CH18" i="6"/>
  <c r="CH22" i="6"/>
  <c r="DJ22" i="6" s="1"/>
  <c r="CH26" i="6"/>
  <c r="DJ26" i="6" s="1"/>
  <c r="CH30" i="6"/>
  <c r="CH34" i="6"/>
  <c r="CH4" i="6"/>
  <c r="DJ4" i="6" s="1"/>
  <c r="CH6" i="6"/>
  <c r="DJ6" i="6" s="1"/>
  <c r="CH8" i="6"/>
  <c r="DJ8" i="6" s="1"/>
  <c r="CH10" i="6"/>
  <c r="DJ10" i="6" s="1"/>
  <c r="CH11" i="6"/>
  <c r="DJ11" i="6" s="1"/>
  <c r="CH15" i="6"/>
  <c r="DJ15" i="6" s="1"/>
  <c r="CH19" i="6"/>
  <c r="CH23" i="6"/>
  <c r="DJ23" i="6" s="1"/>
  <c r="CH27" i="6"/>
  <c r="DJ27" i="6" s="1"/>
  <c r="CH31" i="6"/>
  <c r="DJ31" i="6" s="1"/>
  <c r="CH35" i="6"/>
  <c r="DJ35" i="6" s="1"/>
  <c r="CH36" i="6"/>
  <c r="DJ36" i="6" s="1"/>
  <c r="CH37" i="6"/>
  <c r="DJ37" i="6" s="1"/>
  <c r="CH38" i="6"/>
  <c r="DJ38" i="6" s="1"/>
  <c r="CH39" i="6"/>
  <c r="DJ39" i="6" s="1"/>
  <c r="CH40" i="6"/>
  <c r="DJ40" i="6" s="1"/>
  <c r="CH41" i="6"/>
  <c r="DJ41" i="6" s="1"/>
  <c r="CH42" i="6"/>
  <c r="DJ42" i="6" s="1"/>
  <c r="CH43" i="6"/>
  <c r="DJ43" i="6" s="1"/>
  <c r="CH44" i="6"/>
  <c r="DJ44" i="6" s="1"/>
  <c r="CH45" i="6"/>
  <c r="DJ45" i="6" s="1"/>
  <c r="CH46" i="6"/>
  <c r="DJ46" i="6" s="1"/>
  <c r="CH47" i="6"/>
  <c r="CH48" i="6"/>
  <c r="CH49" i="6"/>
  <c r="DJ49" i="6" s="1"/>
  <c r="CH50" i="6"/>
  <c r="DJ50" i="6" s="1"/>
  <c r="CH51" i="6"/>
  <c r="DJ51" i="6" s="1"/>
  <c r="CH52" i="6"/>
  <c r="CH53" i="6"/>
  <c r="DJ53" i="6" s="1"/>
  <c r="CH54" i="6"/>
  <c r="DJ54" i="6" s="1"/>
  <c r="CH55" i="6"/>
  <c r="DJ55" i="6" s="1"/>
  <c r="CH56" i="6"/>
  <c r="DJ56" i="6" s="1"/>
  <c r="CH57" i="6"/>
  <c r="DJ57" i="6" s="1"/>
  <c r="CH58" i="6"/>
  <c r="DJ58" i="6" s="1"/>
  <c r="CH59" i="6"/>
  <c r="DJ59" i="6" s="1"/>
  <c r="CH60" i="6"/>
  <c r="DJ60" i="6" s="1"/>
  <c r="CH61" i="6"/>
  <c r="DJ61" i="6" s="1"/>
  <c r="CH62" i="6"/>
  <c r="DJ62" i="6" s="1"/>
  <c r="CH63" i="6"/>
  <c r="CH64" i="6"/>
  <c r="DJ64" i="6" s="1"/>
  <c r="CH65" i="6"/>
  <c r="DJ65" i="6" s="1"/>
  <c r="CH66" i="6"/>
  <c r="DJ66" i="6" s="1"/>
  <c r="CH67" i="6"/>
  <c r="DJ67" i="6" s="1"/>
  <c r="CH68" i="6"/>
  <c r="DJ68" i="6" s="1"/>
  <c r="CH69" i="6"/>
  <c r="DJ69" i="6" s="1"/>
  <c r="CH70" i="6"/>
  <c r="DJ70" i="6" s="1"/>
  <c r="CH71" i="6"/>
  <c r="CH72" i="6"/>
  <c r="DJ72" i="6" s="1"/>
  <c r="CH73" i="6"/>
  <c r="DJ73" i="6" s="1"/>
  <c r="CH74" i="6"/>
  <c r="DJ74" i="6" s="1"/>
  <c r="CH75" i="6"/>
  <c r="DJ75" i="6" s="1"/>
  <c r="CH76" i="6"/>
  <c r="DJ76" i="6" s="1"/>
  <c r="CH77" i="6"/>
  <c r="DJ77" i="6" s="1"/>
  <c r="CH78" i="6"/>
  <c r="DJ78" i="6" s="1"/>
  <c r="CH79" i="6"/>
  <c r="CH80" i="6"/>
  <c r="CH81" i="6"/>
  <c r="DJ81" i="6" s="1"/>
  <c r="CH82" i="6"/>
  <c r="DJ82" i="6" s="1"/>
  <c r="CH83" i="6"/>
  <c r="DJ83" i="6" s="1"/>
  <c r="CH84" i="6"/>
  <c r="DJ84" i="6" s="1"/>
  <c r="CH85" i="6"/>
  <c r="DJ85" i="6" s="1"/>
  <c r="CH86" i="6"/>
  <c r="DJ86" i="6" s="1"/>
  <c r="CH87" i="6"/>
  <c r="CH88" i="6"/>
  <c r="DJ88" i="6" s="1"/>
  <c r="CH89" i="6"/>
  <c r="DJ89" i="6" s="1"/>
  <c r="CH90" i="6"/>
  <c r="DJ90" i="6" s="1"/>
  <c r="CH91" i="6"/>
  <c r="CH92" i="6"/>
  <c r="DJ92" i="6" s="1"/>
  <c r="CH93" i="6"/>
  <c r="DJ93" i="6" s="1"/>
  <c r="CH94" i="6"/>
  <c r="DJ94" i="6" s="1"/>
  <c r="CH95" i="6"/>
  <c r="CH96" i="6"/>
  <c r="CH97" i="6"/>
  <c r="DJ97" i="6" s="1"/>
  <c r="CH98" i="6"/>
  <c r="DJ98" i="6" s="1"/>
  <c r="CH99" i="6"/>
  <c r="DJ99" i="6" s="1"/>
  <c r="CH12" i="6"/>
  <c r="DJ12" i="6" s="1"/>
  <c r="CH20" i="6"/>
  <c r="DJ20" i="6" s="1"/>
  <c r="CH28" i="6"/>
  <c r="DJ28" i="6" s="1"/>
  <c r="CH16" i="6"/>
  <c r="CH5" i="6"/>
  <c r="CH9" i="6"/>
  <c r="DJ9" i="6" s="1"/>
  <c r="CH13" i="6"/>
  <c r="DJ13" i="6" s="1"/>
  <c r="CH21" i="6"/>
  <c r="CH29" i="6"/>
  <c r="DJ29" i="6" s="1"/>
  <c r="CH24" i="6"/>
  <c r="DJ24" i="6" s="1"/>
  <c r="CH32" i="6"/>
  <c r="DJ32" i="6" s="1"/>
  <c r="CH17" i="6"/>
  <c r="DJ17" i="6" s="1"/>
  <c r="CH25" i="6"/>
  <c r="DJ25" i="6" s="1"/>
  <c r="CH7" i="6"/>
  <c r="DJ7" i="6" s="1"/>
  <c r="CH33" i="6"/>
  <c r="DJ33" i="6" s="1"/>
  <c r="CL11" i="6"/>
  <c r="CL15" i="6"/>
  <c r="DN15" i="6" s="1"/>
  <c r="CL19" i="6"/>
  <c r="DN19" i="6" s="1"/>
  <c r="CL23" i="6"/>
  <c r="DN23" i="6" s="1"/>
  <c r="CL27" i="6"/>
  <c r="CL31" i="6"/>
  <c r="DN31" i="6" s="1"/>
  <c r="CL4" i="6"/>
  <c r="DN4" i="6" s="1"/>
  <c r="CL5" i="6"/>
  <c r="DN5" i="6" s="1"/>
  <c r="CL7" i="6"/>
  <c r="DN7" i="6" s="1"/>
  <c r="CL9" i="6"/>
  <c r="DN9" i="6" s="1"/>
  <c r="CL12" i="6"/>
  <c r="DN12" i="6" s="1"/>
  <c r="CL16" i="6"/>
  <c r="DN16" i="6" s="1"/>
  <c r="CL20" i="6"/>
  <c r="DN20" i="6" s="1"/>
  <c r="CL24" i="6"/>
  <c r="DN24" i="6" s="1"/>
  <c r="CL28" i="6"/>
  <c r="DN28" i="6" s="1"/>
  <c r="CL32" i="6"/>
  <c r="DN32" i="6" s="1"/>
  <c r="CL35" i="6"/>
  <c r="DN35" i="6" s="1"/>
  <c r="CL36" i="6"/>
  <c r="DN36" i="6" s="1"/>
  <c r="CL37" i="6"/>
  <c r="DN37" i="6" s="1"/>
  <c r="CL38" i="6"/>
  <c r="DN38" i="6" s="1"/>
  <c r="CL39" i="6"/>
  <c r="CL40" i="6"/>
  <c r="CL41" i="6"/>
  <c r="DN41" i="6" s="1"/>
  <c r="CL42" i="6"/>
  <c r="DN42" i="6" s="1"/>
  <c r="CL43" i="6"/>
  <c r="DN43" i="6" s="1"/>
  <c r="CL44" i="6"/>
  <c r="CL45" i="6"/>
  <c r="DN45" i="6" s="1"/>
  <c r="CL46" i="6"/>
  <c r="DN46" i="6" s="1"/>
  <c r="CL47" i="6"/>
  <c r="DN47" i="6" s="1"/>
  <c r="CL48" i="6"/>
  <c r="CL49" i="6"/>
  <c r="DN49" i="6" s="1"/>
  <c r="CL50" i="6"/>
  <c r="DN50" i="6" s="1"/>
  <c r="CL51" i="6"/>
  <c r="DN51" i="6" s="1"/>
  <c r="CL52" i="6"/>
  <c r="CL53" i="6"/>
  <c r="DN53" i="6" s="1"/>
  <c r="CL54" i="6"/>
  <c r="DN54" i="6" s="1"/>
  <c r="CL55" i="6"/>
  <c r="CL56" i="6"/>
  <c r="DN56" i="6" s="1"/>
  <c r="CL57" i="6"/>
  <c r="DN57" i="6" s="1"/>
  <c r="CL58" i="6"/>
  <c r="DN58" i="6" s="1"/>
  <c r="CL59" i="6"/>
  <c r="DN59" i="6" s="1"/>
  <c r="CL60" i="6"/>
  <c r="DN60" i="6" s="1"/>
  <c r="CL61" i="6"/>
  <c r="DN61" i="6" s="1"/>
  <c r="CL62" i="6"/>
  <c r="DN62" i="6" s="1"/>
  <c r="CL63" i="6"/>
  <c r="CL64" i="6"/>
  <c r="DN64" i="6" s="1"/>
  <c r="CL65" i="6"/>
  <c r="DN65" i="6" s="1"/>
  <c r="CL66" i="6"/>
  <c r="DN66" i="6" s="1"/>
  <c r="CL67" i="6"/>
  <c r="DN67" i="6" s="1"/>
  <c r="CL68" i="6"/>
  <c r="DN68" i="6" s="1"/>
  <c r="CL69" i="6"/>
  <c r="DN69" i="6" s="1"/>
  <c r="CL70" i="6"/>
  <c r="DN70" i="6" s="1"/>
  <c r="CL71" i="6"/>
  <c r="CL72" i="6"/>
  <c r="CL73" i="6"/>
  <c r="DN73" i="6" s="1"/>
  <c r="CL74" i="6"/>
  <c r="DN74" i="6" s="1"/>
  <c r="CL75" i="6"/>
  <c r="DN75" i="6" s="1"/>
  <c r="CL76" i="6"/>
  <c r="CL77" i="6"/>
  <c r="DN77" i="6" s="1"/>
  <c r="CL78" i="6"/>
  <c r="DN78" i="6" s="1"/>
  <c r="CL79" i="6"/>
  <c r="CL80" i="6"/>
  <c r="DN80" i="6" s="1"/>
  <c r="CL81" i="6"/>
  <c r="DN81" i="6" s="1"/>
  <c r="CL82" i="6"/>
  <c r="DN82" i="6" s="1"/>
  <c r="CL83" i="6"/>
  <c r="DN83" i="6" s="1"/>
  <c r="CL84" i="6"/>
  <c r="DN84" i="6" s="1"/>
  <c r="CL85" i="6"/>
  <c r="DN85" i="6" s="1"/>
  <c r="CL86" i="6"/>
  <c r="DN86" i="6" s="1"/>
  <c r="CL87" i="6"/>
  <c r="CL88" i="6"/>
  <c r="DN88" i="6" s="1"/>
  <c r="CL89" i="6"/>
  <c r="DN89" i="6" s="1"/>
  <c r="CL90" i="6"/>
  <c r="DN90" i="6" s="1"/>
  <c r="CL91" i="6"/>
  <c r="CL92" i="6"/>
  <c r="DN92" i="6" s="1"/>
  <c r="CL93" i="6"/>
  <c r="DN93" i="6" s="1"/>
  <c r="CL94" i="6"/>
  <c r="DN94" i="6" s="1"/>
  <c r="CL95" i="6"/>
  <c r="CL96" i="6"/>
  <c r="DN96" i="6" s="1"/>
  <c r="CL97" i="6"/>
  <c r="DN97" i="6" s="1"/>
  <c r="CL98" i="6"/>
  <c r="DN98" i="6" s="1"/>
  <c r="CL99" i="6"/>
  <c r="CL17" i="6"/>
  <c r="DN17" i="6" s="1"/>
  <c r="CL25" i="6"/>
  <c r="DN25" i="6" s="1"/>
  <c r="CL33" i="6"/>
  <c r="DN33" i="6" s="1"/>
  <c r="CL29" i="6"/>
  <c r="CL6" i="6"/>
  <c r="CL10" i="6"/>
  <c r="DN10" i="6" s="1"/>
  <c r="CL18" i="6"/>
  <c r="DN18" i="6" s="1"/>
  <c r="CL26" i="6"/>
  <c r="DN26" i="6" s="1"/>
  <c r="CL34" i="6"/>
  <c r="CL13" i="6"/>
  <c r="DN13" i="6" s="1"/>
  <c r="CL21" i="6"/>
  <c r="DN21" i="6" s="1"/>
  <c r="CL8" i="6"/>
  <c r="CL30" i="6"/>
  <c r="DN30" i="6" s="1"/>
  <c r="CL14" i="6"/>
  <c r="DN14" i="6" s="1"/>
  <c r="CL22" i="6"/>
  <c r="DN22" i="6" s="1"/>
  <c r="CJ5" i="6"/>
  <c r="DL5" i="6" s="1"/>
  <c r="CJ6" i="6"/>
  <c r="CJ7" i="6"/>
  <c r="DL7" i="6" s="1"/>
  <c r="CJ8" i="6"/>
  <c r="DL8" i="6" s="1"/>
  <c r="CJ9" i="6"/>
  <c r="DL9" i="6" s="1"/>
  <c r="CJ10" i="6"/>
  <c r="DL10" i="6" s="1"/>
  <c r="CJ11" i="6"/>
  <c r="DL11" i="6" s="1"/>
  <c r="CJ12" i="6"/>
  <c r="DL12" i="6" s="1"/>
  <c r="CJ13" i="6"/>
  <c r="DL13" i="6" s="1"/>
  <c r="CJ14" i="6"/>
  <c r="CJ15" i="6"/>
  <c r="DL15" i="6" s="1"/>
  <c r="CJ16" i="6"/>
  <c r="DL16" i="6" s="1"/>
  <c r="CJ17" i="6"/>
  <c r="CJ18" i="6"/>
  <c r="CJ19" i="6"/>
  <c r="DL19" i="6" s="1"/>
  <c r="CJ20" i="6"/>
  <c r="DL20" i="6" s="1"/>
  <c r="CJ21" i="6"/>
  <c r="DL21" i="6" s="1"/>
  <c r="CJ22" i="6"/>
  <c r="DL22" i="6" s="1"/>
  <c r="CJ23" i="6"/>
  <c r="DL23" i="6" s="1"/>
  <c r="CJ24" i="6"/>
  <c r="DL24" i="6" s="1"/>
  <c r="CJ25" i="6"/>
  <c r="DL25" i="6" s="1"/>
  <c r="CJ26" i="6"/>
  <c r="CJ27" i="6"/>
  <c r="DL27" i="6" s="1"/>
  <c r="CJ28" i="6"/>
  <c r="DL28" i="6" s="1"/>
  <c r="CJ29" i="6"/>
  <c r="DL29" i="6" s="1"/>
  <c r="CJ30" i="6"/>
  <c r="DL30" i="6" s="1"/>
  <c r="CJ31" i="6"/>
  <c r="DL31" i="6" s="1"/>
  <c r="CJ32" i="6"/>
  <c r="DL32" i="6" s="1"/>
  <c r="CJ33" i="6"/>
  <c r="CJ34" i="6"/>
  <c r="DL34" i="6" s="1"/>
  <c r="CJ35" i="6"/>
  <c r="DL35" i="6" s="1"/>
  <c r="CJ37" i="6"/>
  <c r="DL37" i="6" s="1"/>
  <c r="CJ39" i="6"/>
  <c r="CJ41" i="6"/>
  <c r="CJ43" i="6"/>
  <c r="DL43" i="6" s="1"/>
  <c r="CJ45" i="6"/>
  <c r="DL45" i="6" s="1"/>
  <c r="CJ47" i="6"/>
  <c r="CJ49" i="6"/>
  <c r="CJ51" i="6"/>
  <c r="DL51" i="6" s="1"/>
  <c r="CJ53" i="6"/>
  <c r="DL53" i="6" s="1"/>
  <c r="CJ55" i="6"/>
  <c r="DL55" i="6" s="1"/>
  <c r="CJ57" i="6"/>
  <c r="CJ59" i="6"/>
  <c r="DL59" i="6" s="1"/>
  <c r="CJ61" i="6"/>
  <c r="DL61" i="6" s="1"/>
  <c r="CJ63" i="6"/>
  <c r="DL63" i="6" s="1"/>
  <c r="CJ65" i="6"/>
  <c r="CJ67" i="6"/>
  <c r="DL67" i="6" s="1"/>
  <c r="CJ69" i="6"/>
  <c r="DL69" i="6" s="1"/>
  <c r="CJ71" i="6"/>
  <c r="DL71" i="6" s="1"/>
  <c r="CJ73" i="6"/>
  <c r="CJ75" i="6"/>
  <c r="DL75" i="6" s="1"/>
  <c r="CJ77" i="6"/>
  <c r="DL77" i="6" s="1"/>
  <c r="CJ79" i="6"/>
  <c r="DL79" i="6" s="1"/>
  <c r="CJ81" i="6"/>
  <c r="DL81" i="6" s="1"/>
  <c r="CJ83" i="6"/>
  <c r="DL83" i="6" s="1"/>
  <c r="CJ85" i="6"/>
  <c r="DL85" i="6" s="1"/>
  <c r="CJ87" i="6"/>
  <c r="CJ89" i="6"/>
  <c r="DL89" i="6" s="1"/>
  <c r="CJ91" i="6"/>
  <c r="DL91" i="6" s="1"/>
  <c r="CJ93" i="6"/>
  <c r="DL93" i="6" s="1"/>
  <c r="CJ95" i="6"/>
  <c r="DL95" i="6" s="1"/>
  <c r="CJ97" i="6"/>
  <c r="CJ99" i="6"/>
  <c r="DL99" i="6" s="1"/>
  <c r="CJ42" i="6"/>
  <c r="DL42" i="6" s="1"/>
  <c r="CJ50" i="6"/>
  <c r="CJ58" i="6"/>
  <c r="DL58" i="6" s="1"/>
  <c r="CJ66" i="6"/>
  <c r="DL66" i="6" s="1"/>
  <c r="CJ74" i="6"/>
  <c r="DL74" i="6" s="1"/>
  <c r="CJ82" i="6"/>
  <c r="DL82" i="6" s="1"/>
  <c r="CJ90" i="6"/>
  <c r="DL90" i="6" s="1"/>
  <c r="CJ94" i="6"/>
  <c r="DL94" i="6" s="1"/>
  <c r="CJ98" i="6"/>
  <c r="DL98" i="6" s="1"/>
  <c r="CJ40" i="6"/>
  <c r="DL40" i="6" s="1"/>
  <c r="CJ48" i="6"/>
  <c r="DL48" i="6" s="1"/>
  <c r="CJ56" i="6"/>
  <c r="DL56" i="6" s="1"/>
  <c r="CJ64" i="6"/>
  <c r="DL64" i="6" s="1"/>
  <c r="CJ72" i="6"/>
  <c r="DL72" i="6" s="1"/>
  <c r="CJ80" i="6"/>
  <c r="CJ88" i="6"/>
  <c r="DL88" i="6" s="1"/>
  <c r="CJ4" i="6"/>
  <c r="DL4" i="6" s="1"/>
  <c r="CJ38" i="6"/>
  <c r="DL38" i="6" s="1"/>
  <c r="CJ46" i="6"/>
  <c r="CJ54" i="6"/>
  <c r="DL54" i="6" s="1"/>
  <c r="CJ62" i="6"/>
  <c r="DL62" i="6" s="1"/>
  <c r="CJ70" i="6"/>
  <c r="DL70" i="6" s="1"/>
  <c r="CJ78" i="6"/>
  <c r="CJ86" i="6"/>
  <c r="DL86" i="6" s="1"/>
  <c r="CJ96" i="6"/>
  <c r="DL96" i="6" s="1"/>
  <c r="CJ36" i="6"/>
  <c r="DL36" i="6" s="1"/>
  <c r="CJ44" i="6"/>
  <c r="DL44" i="6" s="1"/>
  <c r="CJ52" i="6"/>
  <c r="DL52" i="6" s="1"/>
  <c r="CJ60" i="6"/>
  <c r="DL60" i="6" s="1"/>
  <c r="CJ68" i="6"/>
  <c r="CJ76" i="6"/>
  <c r="CJ84" i="6"/>
  <c r="DL84" i="6" s="1"/>
  <c r="CJ92" i="6"/>
  <c r="DL92" i="6" s="1"/>
  <c r="CR6" i="6"/>
  <c r="DT6" i="6" s="1"/>
  <c r="CR10" i="6"/>
  <c r="DT10" i="6" s="1"/>
  <c r="CR14" i="6"/>
  <c r="DT14" i="6" s="1"/>
  <c r="CR18" i="6"/>
  <c r="DT18" i="6" s="1"/>
  <c r="CR7" i="6"/>
  <c r="CR11" i="6"/>
  <c r="CR15" i="6"/>
  <c r="DT15" i="6" s="1"/>
  <c r="CR19" i="6"/>
  <c r="DT19" i="6" s="1"/>
  <c r="CR23" i="6"/>
  <c r="CR27" i="6"/>
  <c r="DT27" i="6" s="1"/>
  <c r="CR31" i="6"/>
  <c r="DT31" i="6" s="1"/>
  <c r="CR12" i="6"/>
  <c r="DT12" i="6" s="1"/>
  <c r="CR20" i="6"/>
  <c r="CR22" i="6"/>
  <c r="CR25" i="6"/>
  <c r="DT25" i="6" s="1"/>
  <c r="CR28" i="6"/>
  <c r="DT28" i="6" s="1"/>
  <c r="CR34" i="6"/>
  <c r="CR38" i="6"/>
  <c r="CR5" i="6"/>
  <c r="DT5" i="6" s="1"/>
  <c r="CR13" i="6"/>
  <c r="DT13" i="6" s="1"/>
  <c r="CR21" i="6"/>
  <c r="CR24" i="6"/>
  <c r="DT24" i="6" s="1"/>
  <c r="CR35" i="6"/>
  <c r="DT35" i="6" s="1"/>
  <c r="CR39" i="6"/>
  <c r="DT39" i="6" s="1"/>
  <c r="CR16" i="6"/>
  <c r="CR40" i="6"/>
  <c r="CR42" i="6"/>
  <c r="DT42" i="6" s="1"/>
  <c r="CR44" i="6"/>
  <c r="DT44" i="6" s="1"/>
  <c r="CR46" i="6"/>
  <c r="CR48" i="6"/>
  <c r="CR50" i="6"/>
  <c r="DT50" i="6" s="1"/>
  <c r="CR52" i="6"/>
  <c r="DT52" i="6" s="1"/>
  <c r="CR54" i="6"/>
  <c r="CR56" i="6"/>
  <c r="CR58" i="6"/>
  <c r="DT58" i="6" s="1"/>
  <c r="CR60" i="6"/>
  <c r="DT60" i="6" s="1"/>
  <c r="CR62" i="6"/>
  <c r="CR64" i="6"/>
  <c r="DT64" i="6" s="1"/>
  <c r="CR66" i="6"/>
  <c r="DT66" i="6" s="1"/>
  <c r="CR68" i="6"/>
  <c r="DT68" i="6" s="1"/>
  <c r="CR70" i="6"/>
  <c r="CR72" i="6"/>
  <c r="DT72" i="6" s="1"/>
  <c r="CR74" i="6"/>
  <c r="DT74" i="6" s="1"/>
  <c r="CR76" i="6"/>
  <c r="DT76" i="6" s="1"/>
  <c r="CR4" i="6"/>
  <c r="DT4" i="6" s="1"/>
  <c r="CR9" i="6"/>
  <c r="DT9" i="6" s="1"/>
  <c r="CR26" i="6"/>
  <c r="DT26" i="6" s="1"/>
  <c r="CR32" i="6"/>
  <c r="DT32" i="6" s="1"/>
  <c r="CR33" i="6"/>
  <c r="CR79" i="6"/>
  <c r="DT79" i="6" s="1"/>
  <c r="CR80" i="6"/>
  <c r="DT80" i="6" s="1"/>
  <c r="CR81" i="6"/>
  <c r="DT81" i="6" s="1"/>
  <c r="CR82" i="6"/>
  <c r="CR83" i="6"/>
  <c r="CR84" i="6"/>
  <c r="DT84" i="6" s="1"/>
  <c r="CR85" i="6"/>
  <c r="DT85" i="6" s="1"/>
  <c r="CR86" i="6"/>
  <c r="CR87" i="6"/>
  <c r="DT87" i="6" s="1"/>
  <c r="CR88" i="6"/>
  <c r="DT88" i="6" s="1"/>
  <c r="CR89" i="6"/>
  <c r="DT89" i="6" s="1"/>
  <c r="CR90" i="6"/>
  <c r="CR91" i="6"/>
  <c r="CR92" i="6"/>
  <c r="DT92" i="6" s="1"/>
  <c r="CR93" i="6"/>
  <c r="DT93" i="6" s="1"/>
  <c r="CR94" i="6"/>
  <c r="DT94" i="6" s="1"/>
  <c r="CR95" i="6"/>
  <c r="CR96" i="6"/>
  <c r="DT96" i="6" s="1"/>
  <c r="CR97" i="6"/>
  <c r="DT97" i="6" s="1"/>
  <c r="CR98" i="6"/>
  <c r="CR99" i="6"/>
  <c r="CR30" i="6"/>
  <c r="DT30" i="6" s="1"/>
  <c r="CR36" i="6"/>
  <c r="DT36" i="6" s="1"/>
  <c r="CR41" i="6"/>
  <c r="DT41" i="6" s="1"/>
  <c r="CR45" i="6"/>
  <c r="DT45" i="6" s="1"/>
  <c r="CR49" i="6"/>
  <c r="DT49" i="6" s="1"/>
  <c r="CR53" i="6"/>
  <c r="DT53" i="6" s="1"/>
  <c r="CR57" i="6"/>
  <c r="DT57" i="6" s="1"/>
  <c r="CR61" i="6"/>
  <c r="DT61" i="6" s="1"/>
  <c r="CR65" i="6"/>
  <c r="DT65" i="6" s="1"/>
  <c r="CR69" i="6"/>
  <c r="DT69" i="6" s="1"/>
  <c r="CR73" i="6"/>
  <c r="CR77" i="6"/>
  <c r="CR78" i="6"/>
  <c r="DT78" i="6" s="1"/>
  <c r="CR17" i="6"/>
  <c r="DT17" i="6" s="1"/>
  <c r="CR8" i="6"/>
  <c r="CR47" i="6"/>
  <c r="CR55" i="6"/>
  <c r="DT55" i="6" s="1"/>
  <c r="CR63" i="6"/>
  <c r="DT63" i="6" s="1"/>
  <c r="CR71" i="6"/>
  <c r="CR43" i="6"/>
  <c r="DT43" i="6" s="1"/>
  <c r="CR51" i="6"/>
  <c r="DT51" i="6" s="1"/>
  <c r="CR59" i="6"/>
  <c r="DT59" i="6" s="1"/>
  <c r="CR67" i="6"/>
  <c r="CR75" i="6"/>
  <c r="CR37" i="6"/>
  <c r="DT37" i="6" s="1"/>
  <c r="CR29" i="6"/>
  <c r="DT29" i="6" s="1"/>
  <c r="CP7" i="6"/>
  <c r="CP11" i="6"/>
  <c r="CP15" i="6"/>
  <c r="DR15" i="6" s="1"/>
  <c r="CP19" i="6"/>
  <c r="DR19" i="6" s="1"/>
  <c r="CP8" i="6"/>
  <c r="CP12" i="6"/>
  <c r="DR12" i="6" s="1"/>
  <c r="CP16" i="6"/>
  <c r="CP20" i="6"/>
  <c r="CP24" i="6"/>
  <c r="CP28" i="6"/>
  <c r="DR28" i="6" s="1"/>
  <c r="CP32" i="6"/>
  <c r="DR32" i="6" s="1"/>
  <c r="CP5" i="6"/>
  <c r="DR5" i="6" s="1"/>
  <c r="CP13" i="6"/>
  <c r="CP21" i="6"/>
  <c r="DR21" i="6" s="1"/>
  <c r="CP31" i="6"/>
  <c r="CP36" i="6"/>
  <c r="DR36" i="6" s="1"/>
  <c r="CP40" i="6"/>
  <c r="CP41" i="6"/>
  <c r="DR41" i="6" s="1"/>
  <c r="CP42" i="6"/>
  <c r="DR42" i="6" s="1"/>
  <c r="CP43" i="6"/>
  <c r="DR43" i="6" s="1"/>
  <c r="CP44" i="6"/>
  <c r="CP45" i="6"/>
  <c r="CP46" i="6"/>
  <c r="DR46" i="6" s="1"/>
  <c r="CP47" i="6"/>
  <c r="DR47" i="6" s="1"/>
  <c r="CP48" i="6"/>
  <c r="CP49" i="6"/>
  <c r="CP50" i="6"/>
  <c r="DR50" i="6" s="1"/>
  <c r="CP51" i="6"/>
  <c r="DR51" i="6" s="1"/>
  <c r="CP52" i="6"/>
  <c r="CP53" i="6"/>
  <c r="DR53" i="6" s="1"/>
  <c r="CP54" i="6"/>
  <c r="DR54" i="6" s="1"/>
  <c r="CP55" i="6"/>
  <c r="DR55" i="6" s="1"/>
  <c r="CP56" i="6"/>
  <c r="CP57" i="6"/>
  <c r="DR57" i="6" s="1"/>
  <c r="CP58" i="6"/>
  <c r="DR58" i="6" s="1"/>
  <c r="CP59" i="6"/>
  <c r="DR59" i="6" s="1"/>
  <c r="CP60" i="6"/>
  <c r="CP61" i="6"/>
  <c r="CP62" i="6"/>
  <c r="DR62" i="6" s="1"/>
  <c r="CP63" i="6"/>
  <c r="DR63" i="6" s="1"/>
  <c r="CP64" i="6"/>
  <c r="CP65" i="6"/>
  <c r="CP66" i="6"/>
  <c r="DR66" i="6" s="1"/>
  <c r="CP67" i="6"/>
  <c r="DR67" i="6" s="1"/>
  <c r="CP68" i="6"/>
  <c r="CP69" i="6"/>
  <c r="CP70" i="6"/>
  <c r="DR70" i="6" s="1"/>
  <c r="CP71" i="6"/>
  <c r="DR71" i="6" s="1"/>
  <c r="CP72" i="6"/>
  <c r="CP73" i="6"/>
  <c r="DR73" i="6" s="1"/>
  <c r="CP74" i="6"/>
  <c r="DR74" i="6" s="1"/>
  <c r="CP75" i="6"/>
  <c r="DR75" i="6" s="1"/>
  <c r="CP76" i="6"/>
  <c r="CP77" i="6"/>
  <c r="DR77" i="6" s="1"/>
  <c r="CP6" i="6"/>
  <c r="DR6" i="6" s="1"/>
  <c r="CP14" i="6"/>
  <c r="DR14" i="6" s="1"/>
  <c r="CP27" i="6"/>
  <c r="CP30" i="6"/>
  <c r="CP33" i="6"/>
  <c r="DR33" i="6" s="1"/>
  <c r="CP37" i="6"/>
  <c r="DR37" i="6" s="1"/>
  <c r="CP9" i="6"/>
  <c r="CP26" i="6"/>
  <c r="DR26" i="6" s="1"/>
  <c r="CP34" i="6"/>
  <c r="DR34" i="6" s="1"/>
  <c r="CP18" i="6"/>
  <c r="DR18" i="6" s="1"/>
  <c r="CP25" i="6"/>
  <c r="CP35" i="6"/>
  <c r="DR35" i="6" s="1"/>
  <c r="CP78" i="6"/>
  <c r="DR78" i="6" s="1"/>
  <c r="CP17" i="6"/>
  <c r="DR17" i="6" s="1"/>
  <c r="CP23" i="6"/>
  <c r="CP38" i="6"/>
  <c r="CP10" i="6"/>
  <c r="DR10" i="6" s="1"/>
  <c r="CP79" i="6"/>
  <c r="CP81" i="6"/>
  <c r="CP83" i="6"/>
  <c r="DR83" i="6" s="1"/>
  <c r="CP85" i="6"/>
  <c r="DR85" i="6" s="1"/>
  <c r="CP87" i="6"/>
  <c r="DR87" i="6" s="1"/>
  <c r="CP89" i="6"/>
  <c r="CP91" i="6"/>
  <c r="DR91" i="6" s="1"/>
  <c r="CP93" i="6"/>
  <c r="DR93" i="6" s="1"/>
  <c r="CP95" i="6"/>
  <c r="CP97" i="6"/>
  <c r="CP99" i="6"/>
  <c r="DR99" i="6" s="1"/>
  <c r="CP4" i="6"/>
  <c r="DR4" i="6" s="1"/>
  <c r="CP29" i="6"/>
  <c r="DR29" i="6" s="1"/>
  <c r="CP22" i="6"/>
  <c r="CP39" i="6"/>
  <c r="CP80" i="6"/>
  <c r="DR80" i="6" s="1"/>
  <c r="CP84" i="6"/>
  <c r="DR84" i="6" s="1"/>
  <c r="CP88" i="6"/>
  <c r="CP92" i="6"/>
  <c r="CP96" i="6"/>
  <c r="DR96" i="6" s="1"/>
  <c r="CP94" i="6"/>
  <c r="DR94" i="6" s="1"/>
  <c r="CP90" i="6"/>
  <c r="CP86" i="6"/>
  <c r="CP82" i="6"/>
  <c r="DR82" i="6" s="1"/>
  <c r="CP98" i="6"/>
  <c r="DR98" i="6" s="1"/>
  <c r="CA5" i="6"/>
  <c r="CA6" i="6"/>
  <c r="CA7" i="6"/>
  <c r="CA8" i="6"/>
  <c r="CA9" i="6"/>
  <c r="CA10" i="6"/>
  <c r="CA11" i="6"/>
  <c r="CA15" i="6"/>
  <c r="CA19" i="6"/>
  <c r="CA23" i="6"/>
  <c r="CA27" i="6"/>
  <c r="CA31" i="6"/>
  <c r="CA35" i="6"/>
  <c r="CA12" i="6"/>
  <c r="CA16" i="6"/>
  <c r="CA20" i="6"/>
  <c r="CA24" i="6"/>
  <c r="CA28" i="6"/>
  <c r="CA32" i="6"/>
  <c r="CA4" i="6"/>
  <c r="CA17" i="6"/>
  <c r="CA25" i="6"/>
  <c r="CA33" i="6"/>
  <c r="CA37" i="6"/>
  <c r="CA39" i="6"/>
  <c r="CA41" i="6"/>
  <c r="CA43" i="6"/>
  <c r="CA45" i="6"/>
  <c r="CA47" i="6"/>
  <c r="CA49" i="6"/>
  <c r="CA51" i="6"/>
  <c r="CA53" i="6"/>
  <c r="CA55" i="6"/>
  <c r="CA57" i="6"/>
  <c r="CA59" i="6"/>
  <c r="CA61" i="6"/>
  <c r="CA63" i="6"/>
  <c r="CA65" i="6"/>
  <c r="CA67" i="6"/>
  <c r="CA69" i="6"/>
  <c r="CA71" i="6"/>
  <c r="CA73" i="6"/>
  <c r="CA75" i="6"/>
  <c r="CA77" i="6"/>
  <c r="CA79" i="6"/>
  <c r="CA81" i="6"/>
  <c r="CA83" i="6"/>
  <c r="CA85" i="6"/>
  <c r="CA87" i="6"/>
  <c r="CA89" i="6"/>
  <c r="CA91" i="6"/>
  <c r="CA93" i="6"/>
  <c r="CA95" i="6"/>
  <c r="CA97" i="6"/>
  <c r="CA99" i="6"/>
  <c r="CA13" i="6"/>
  <c r="CA21" i="6"/>
  <c r="CA42" i="6"/>
  <c r="CA48" i="6"/>
  <c r="CA50" i="6"/>
  <c r="CA56" i="6"/>
  <c r="CA58" i="6"/>
  <c r="CA64" i="6"/>
  <c r="CA66" i="6"/>
  <c r="CA72" i="6"/>
  <c r="CA78" i="6"/>
  <c r="CA80" i="6"/>
  <c r="CA86" i="6"/>
  <c r="CA88" i="6"/>
  <c r="CA18" i="6"/>
  <c r="CA26" i="6"/>
  <c r="CA34" i="6"/>
  <c r="CA29" i="6"/>
  <c r="CA36" i="6"/>
  <c r="CA38" i="6"/>
  <c r="CA40" i="6"/>
  <c r="CA44" i="6"/>
  <c r="CA46" i="6"/>
  <c r="CA52" i="6"/>
  <c r="CA54" i="6"/>
  <c r="CA60" i="6"/>
  <c r="CA62" i="6"/>
  <c r="CA68" i="6"/>
  <c r="CA70" i="6"/>
  <c r="CA74" i="6"/>
  <c r="CA76" i="6"/>
  <c r="CA82" i="6"/>
  <c r="CA84" i="6"/>
  <c r="CA90" i="6"/>
  <c r="CA92" i="6"/>
  <c r="CA14" i="6"/>
  <c r="CA94" i="6"/>
  <c r="DC94" i="6" s="1"/>
  <c r="CA98" i="6"/>
  <c r="CA22" i="6"/>
  <c r="CA30" i="6"/>
  <c r="CA96" i="6"/>
  <c r="CB5" i="6"/>
  <c r="CB6" i="6"/>
  <c r="DD6" i="6" s="1"/>
  <c r="CB7" i="6"/>
  <c r="DD7" i="6" s="1"/>
  <c r="CB8" i="6"/>
  <c r="DD8" i="6" s="1"/>
  <c r="CB9" i="6"/>
  <c r="CB10" i="6"/>
  <c r="DD10" i="6" s="1"/>
  <c r="CB11" i="6"/>
  <c r="DD11" i="6" s="1"/>
  <c r="CB12" i="6"/>
  <c r="DD12" i="6" s="1"/>
  <c r="CB13" i="6"/>
  <c r="CB14" i="6"/>
  <c r="DD14" i="6" s="1"/>
  <c r="CB15" i="6"/>
  <c r="DD15" i="6" s="1"/>
  <c r="CB16" i="6"/>
  <c r="DD16" i="6" s="1"/>
  <c r="CB17" i="6"/>
  <c r="CB18" i="6"/>
  <c r="CB19" i="6"/>
  <c r="DD19" i="6" s="1"/>
  <c r="CB20" i="6"/>
  <c r="DD20" i="6" s="1"/>
  <c r="CB21" i="6"/>
  <c r="CB22" i="6"/>
  <c r="CB23" i="6"/>
  <c r="DD23" i="6" s="1"/>
  <c r="CB24" i="6"/>
  <c r="DD24" i="6" s="1"/>
  <c r="CB25" i="6"/>
  <c r="CB26" i="6"/>
  <c r="DD26" i="6" s="1"/>
  <c r="CB27" i="6"/>
  <c r="DD27" i="6" s="1"/>
  <c r="CB28" i="6"/>
  <c r="DD28" i="6" s="1"/>
  <c r="CB29" i="6"/>
  <c r="CB30" i="6"/>
  <c r="DD30" i="6" s="1"/>
  <c r="CB31" i="6"/>
  <c r="DD31" i="6" s="1"/>
  <c r="CB32" i="6"/>
  <c r="DD32" i="6" s="1"/>
  <c r="CB33" i="6"/>
  <c r="CB34" i="6"/>
  <c r="DD34" i="6" s="1"/>
  <c r="CB35" i="6"/>
  <c r="DD35" i="6" s="1"/>
  <c r="CB37" i="6"/>
  <c r="DD37" i="6" s="1"/>
  <c r="CB39" i="6"/>
  <c r="CB41" i="6"/>
  <c r="DD41" i="6" s="1"/>
  <c r="CB43" i="6"/>
  <c r="DD43" i="6" s="1"/>
  <c r="CB45" i="6"/>
  <c r="DD45" i="6" s="1"/>
  <c r="CB47" i="6"/>
  <c r="CB49" i="6"/>
  <c r="CB51" i="6"/>
  <c r="DD51" i="6" s="1"/>
  <c r="CB53" i="6"/>
  <c r="DD53" i="6" s="1"/>
  <c r="CB55" i="6"/>
  <c r="CB57" i="6"/>
  <c r="DD57" i="6" s="1"/>
  <c r="CB59" i="6"/>
  <c r="DD59" i="6" s="1"/>
  <c r="CB61" i="6"/>
  <c r="DD61" i="6" s="1"/>
  <c r="CB63" i="6"/>
  <c r="CB65" i="6"/>
  <c r="DD65" i="6" s="1"/>
  <c r="CB67" i="6"/>
  <c r="DD67" i="6" s="1"/>
  <c r="CB69" i="6"/>
  <c r="CB71" i="6"/>
  <c r="CB73" i="6"/>
  <c r="CB75" i="6"/>
  <c r="DD75" i="6" s="1"/>
  <c r="CB77" i="6"/>
  <c r="DD77" i="6" s="1"/>
  <c r="CB79" i="6"/>
  <c r="CB81" i="6"/>
  <c r="CB83" i="6"/>
  <c r="CB85" i="6"/>
  <c r="DD85" i="6" s="1"/>
  <c r="CB87" i="6"/>
  <c r="CB89" i="6"/>
  <c r="CB91" i="6"/>
  <c r="DD91" i="6" s="1"/>
  <c r="CB93" i="6"/>
  <c r="DD93" i="6" s="1"/>
  <c r="CB95" i="6"/>
  <c r="CB97" i="6"/>
  <c r="DD97" i="6" s="1"/>
  <c r="CB99" i="6"/>
  <c r="DD99" i="6" s="1"/>
  <c r="CB40" i="6"/>
  <c r="DD40" i="6" s="1"/>
  <c r="CB48" i="6"/>
  <c r="CB56" i="6"/>
  <c r="DD56" i="6" s="1"/>
  <c r="CB64" i="6"/>
  <c r="DD64" i="6" s="1"/>
  <c r="CB72" i="6"/>
  <c r="DD72" i="6" s="1"/>
  <c r="CB80" i="6"/>
  <c r="CB88" i="6"/>
  <c r="DD88" i="6" s="1"/>
  <c r="CB96" i="6"/>
  <c r="DD96" i="6" s="1"/>
  <c r="CB38" i="6"/>
  <c r="DD38" i="6" s="1"/>
  <c r="CB46" i="6"/>
  <c r="CB54" i="6"/>
  <c r="DD54" i="6" s="1"/>
  <c r="CB62" i="6"/>
  <c r="DD62" i="6" s="1"/>
  <c r="CB70" i="6"/>
  <c r="DD70" i="6" s="1"/>
  <c r="CB78" i="6"/>
  <c r="CB86" i="6"/>
  <c r="CB36" i="6"/>
  <c r="DD36" i="6" s="1"/>
  <c r="CB44" i="6"/>
  <c r="DD44" i="6" s="1"/>
  <c r="CB52" i="6"/>
  <c r="CB60" i="6"/>
  <c r="CB68" i="6"/>
  <c r="DD68" i="6" s="1"/>
  <c r="CB76" i="6"/>
  <c r="DD76" i="6" s="1"/>
  <c r="CB84" i="6"/>
  <c r="CB92" i="6"/>
  <c r="CB94" i="6"/>
  <c r="DD94" i="6" s="1"/>
  <c r="CB98" i="6"/>
  <c r="DD98" i="6" s="1"/>
  <c r="CB42" i="6"/>
  <c r="CB50" i="6"/>
  <c r="CB58" i="6"/>
  <c r="DD58" i="6" s="1"/>
  <c r="CB66" i="6"/>
  <c r="CB74" i="6"/>
  <c r="CB82" i="6"/>
  <c r="DD82" i="6" s="1"/>
  <c r="CB90" i="6"/>
  <c r="DD90" i="6" s="1"/>
  <c r="CB4" i="6"/>
  <c r="DD4" i="6" s="1"/>
  <c r="CQ5" i="6"/>
  <c r="CQ6" i="6"/>
  <c r="CQ7" i="6"/>
  <c r="DS7" i="6" s="1"/>
  <c r="CQ8" i="6"/>
  <c r="DS8" i="6" s="1"/>
  <c r="CQ9" i="6"/>
  <c r="CQ10" i="6"/>
  <c r="DS10" i="6" s="1"/>
  <c r="CQ11" i="6"/>
  <c r="DS11" i="6" s="1"/>
  <c r="CQ12" i="6"/>
  <c r="DS12" i="6" s="1"/>
  <c r="CQ13" i="6"/>
  <c r="CQ14" i="6"/>
  <c r="DS14" i="6" s="1"/>
  <c r="CQ15" i="6"/>
  <c r="DS15" i="6" s="1"/>
  <c r="CQ16" i="6"/>
  <c r="DS16" i="6" s="1"/>
  <c r="CQ17" i="6"/>
  <c r="CQ18" i="6"/>
  <c r="DS18" i="6" s="1"/>
  <c r="CQ19" i="6"/>
  <c r="DS19" i="6" s="1"/>
  <c r="CQ20" i="6"/>
  <c r="DS20" i="6" s="1"/>
  <c r="CQ21" i="6"/>
  <c r="CQ22" i="6"/>
  <c r="DS22" i="6" s="1"/>
  <c r="CQ23" i="6"/>
  <c r="DS23" i="6" s="1"/>
  <c r="CQ24" i="6"/>
  <c r="DS24" i="6" s="1"/>
  <c r="CQ25" i="6"/>
  <c r="CQ26" i="6"/>
  <c r="CQ27" i="6"/>
  <c r="DS27" i="6" s="1"/>
  <c r="CQ28" i="6"/>
  <c r="DS28" i="6" s="1"/>
  <c r="CQ29" i="6"/>
  <c r="CQ30" i="6"/>
  <c r="CQ31" i="6"/>
  <c r="DS31" i="6" s="1"/>
  <c r="CQ32" i="6"/>
  <c r="DS32" i="6" s="1"/>
  <c r="CQ35" i="6"/>
  <c r="CQ39" i="6"/>
  <c r="CQ36" i="6"/>
  <c r="DS36" i="6" s="1"/>
  <c r="CQ40" i="6"/>
  <c r="DS40" i="6" s="1"/>
  <c r="CQ41" i="6"/>
  <c r="CQ42" i="6"/>
  <c r="DS42" i="6" s="1"/>
  <c r="CQ43" i="6"/>
  <c r="DS43" i="6" s="1"/>
  <c r="CQ44" i="6"/>
  <c r="DS44" i="6" s="1"/>
  <c r="CQ45" i="6"/>
  <c r="CQ46" i="6"/>
  <c r="DS46" i="6" s="1"/>
  <c r="CQ47" i="6"/>
  <c r="DS47" i="6" s="1"/>
  <c r="CQ48" i="6"/>
  <c r="DS48" i="6" s="1"/>
  <c r="CQ49" i="6"/>
  <c r="CQ50" i="6"/>
  <c r="DS50" i="6" s="1"/>
  <c r="CQ51" i="6"/>
  <c r="DS51" i="6" s="1"/>
  <c r="CQ52" i="6"/>
  <c r="DS52" i="6" s="1"/>
  <c r="CQ53" i="6"/>
  <c r="CQ54" i="6"/>
  <c r="DS54" i="6" s="1"/>
  <c r="CQ55" i="6"/>
  <c r="DS55" i="6" s="1"/>
  <c r="CQ56" i="6"/>
  <c r="DS56" i="6" s="1"/>
  <c r="CQ57" i="6"/>
  <c r="CQ58" i="6"/>
  <c r="CQ59" i="6"/>
  <c r="DS59" i="6" s="1"/>
  <c r="CQ60" i="6"/>
  <c r="DS60" i="6" s="1"/>
  <c r="CQ61" i="6"/>
  <c r="CQ62" i="6"/>
  <c r="DS62" i="6" s="1"/>
  <c r="CQ63" i="6"/>
  <c r="DS63" i="6" s="1"/>
  <c r="CQ64" i="6"/>
  <c r="CQ65" i="6"/>
  <c r="CQ66" i="6"/>
  <c r="DS66" i="6" s="1"/>
  <c r="CQ67" i="6"/>
  <c r="CQ68" i="6"/>
  <c r="DS68" i="6" s="1"/>
  <c r="CQ69" i="6"/>
  <c r="CQ70" i="6"/>
  <c r="CQ71" i="6"/>
  <c r="DS71" i="6" s="1"/>
  <c r="CQ72" i="6"/>
  <c r="DS72" i="6" s="1"/>
  <c r="CQ73" i="6"/>
  <c r="CQ74" i="6"/>
  <c r="CQ75" i="6"/>
  <c r="DS75" i="6" s="1"/>
  <c r="CQ76" i="6"/>
  <c r="DS76" i="6" s="1"/>
  <c r="CQ77" i="6"/>
  <c r="CQ78" i="6"/>
  <c r="DS78" i="6" s="1"/>
  <c r="CQ33" i="6"/>
  <c r="DS33" i="6" s="1"/>
  <c r="CQ79" i="6"/>
  <c r="DS79" i="6" s="1"/>
  <c r="CQ80" i="6"/>
  <c r="CQ81" i="6"/>
  <c r="DS81" i="6" s="1"/>
  <c r="CQ82" i="6"/>
  <c r="DS82" i="6" s="1"/>
  <c r="CQ83" i="6"/>
  <c r="DS83" i="6" s="1"/>
  <c r="CQ84" i="6"/>
  <c r="CQ85" i="6"/>
  <c r="DS85" i="6" s="1"/>
  <c r="CQ86" i="6"/>
  <c r="DS86" i="6" s="1"/>
  <c r="CQ87" i="6"/>
  <c r="DS87" i="6" s="1"/>
  <c r="CQ88" i="6"/>
  <c r="CQ89" i="6"/>
  <c r="DS89" i="6" s="1"/>
  <c r="CQ90" i="6"/>
  <c r="DS90" i="6" s="1"/>
  <c r="CQ91" i="6"/>
  <c r="DS91" i="6" s="1"/>
  <c r="CQ92" i="6"/>
  <c r="CQ93" i="6"/>
  <c r="CQ94" i="6"/>
  <c r="DS94" i="6" s="1"/>
  <c r="CQ95" i="6"/>
  <c r="DS95" i="6" s="1"/>
  <c r="CQ96" i="6"/>
  <c r="CQ97" i="6"/>
  <c r="DS97" i="6" s="1"/>
  <c r="CQ98" i="6"/>
  <c r="DS98" i="6" s="1"/>
  <c r="CQ99" i="6"/>
  <c r="DS99" i="6" s="1"/>
  <c r="CQ34" i="6"/>
  <c r="CQ38" i="6"/>
  <c r="CQ37" i="6"/>
  <c r="DS37" i="6" s="1"/>
  <c r="CQ4" i="6"/>
  <c r="DS4" i="6" s="1"/>
  <c r="CC5" i="6"/>
  <c r="DE5" i="6" s="1"/>
  <c r="CC7" i="6"/>
  <c r="DE7" i="6" s="1"/>
  <c r="CC9" i="6"/>
  <c r="DE9" i="6" s="1"/>
  <c r="CC14" i="6"/>
  <c r="DE14" i="6" s="1"/>
  <c r="CC18" i="6"/>
  <c r="DE18" i="6" s="1"/>
  <c r="CC22" i="6"/>
  <c r="CC26" i="6"/>
  <c r="DE26" i="6" s="1"/>
  <c r="CC30" i="6"/>
  <c r="DE30" i="6" s="1"/>
  <c r="CC34" i="6"/>
  <c r="DE34" i="6" s="1"/>
  <c r="CC36" i="6"/>
  <c r="CC37" i="6"/>
  <c r="DE37" i="6" s="1"/>
  <c r="CC38" i="6"/>
  <c r="DE38" i="6" s="1"/>
  <c r="CC39" i="6"/>
  <c r="DE39" i="6" s="1"/>
  <c r="CC40" i="6"/>
  <c r="DE40" i="6" s="1"/>
  <c r="CC41" i="6"/>
  <c r="DE41" i="6" s="1"/>
  <c r="CC42" i="6"/>
  <c r="DE42" i="6" s="1"/>
  <c r="CC43" i="6"/>
  <c r="CC44" i="6"/>
  <c r="DE44" i="6" s="1"/>
  <c r="CC45" i="6"/>
  <c r="DE45" i="6" s="1"/>
  <c r="CC46" i="6"/>
  <c r="DE46" i="6" s="1"/>
  <c r="CC47" i="6"/>
  <c r="DE47" i="6" s="1"/>
  <c r="CC48" i="6"/>
  <c r="DE48" i="6" s="1"/>
  <c r="CC49" i="6"/>
  <c r="DE49" i="6" s="1"/>
  <c r="CC50" i="6"/>
  <c r="DE50" i="6" s="1"/>
  <c r="CC51" i="6"/>
  <c r="DE51" i="6" s="1"/>
  <c r="CC52" i="6"/>
  <c r="DE52" i="6" s="1"/>
  <c r="CC53" i="6"/>
  <c r="DE53" i="6" s="1"/>
  <c r="CC54" i="6"/>
  <c r="DE54" i="6" s="1"/>
  <c r="CC55" i="6"/>
  <c r="DE55" i="6" s="1"/>
  <c r="CC56" i="6"/>
  <c r="DE56" i="6" s="1"/>
  <c r="CC57" i="6"/>
  <c r="DE57" i="6" s="1"/>
  <c r="CC58" i="6"/>
  <c r="DE58" i="6" s="1"/>
  <c r="CC59" i="6"/>
  <c r="DE59" i="6" s="1"/>
  <c r="CC60" i="6"/>
  <c r="DE60" i="6" s="1"/>
  <c r="CC61" i="6"/>
  <c r="DE61" i="6" s="1"/>
  <c r="CC62" i="6"/>
  <c r="DE62" i="6" s="1"/>
  <c r="CC63" i="6"/>
  <c r="DE63" i="6" s="1"/>
  <c r="CC64" i="6"/>
  <c r="CC65" i="6"/>
  <c r="DE65" i="6" s="1"/>
  <c r="CC66" i="6"/>
  <c r="DE66" i="6" s="1"/>
  <c r="CC67" i="6"/>
  <c r="DE67" i="6" s="1"/>
  <c r="CC68" i="6"/>
  <c r="DE68" i="6" s="1"/>
  <c r="CC69" i="6"/>
  <c r="DE69" i="6" s="1"/>
  <c r="CC70" i="6"/>
  <c r="DE70" i="6" s="1"/>
  <c r="CC71" i="6"/>
  <c r="DE71" i="6" s="1"/>
  <c r="CC72" i="6"/>
  <c r="DE72" i="6" s="1"/>
  <c r="CC73" i="6"/>
  <c r="DE73" i="6" s="1"/>
  <c r="CC74" i="6"/>
  <c r="DE74" i="6" s="1"/>
  <c r="CC75" i="6"/>
  <c r="DE75" i="6" s="1"/>
  <c r="CC76" i="6"/>
  <c r="DE76" i="6" s="1"/>
  <c r="CC77" i="6"/>
  <c r="DE77" i="6" s="1"/>
  <c r="CC78" i="6"/>
  <c r="DE78" i="6" s="1"/>
  <c r="CC79" i="6"/>
  <c r="DE79" i="6" s="1"/>
  <c r="CC80" i="6"/>
  <c r="DE80" i="6" s="1"/>
  <c r="CC81" i="6"/>
  <c r="DE81" i="6" s="1"/>
  <c r="CC82" i="6"/>
  <c r="DE82" i="6" s="1"/>
  <c r="CC83" i="6"/>
  <c r="DE83" i="6" s="1"/>
  <c r="CC84" i="6"/>
  <c r="CC85" i="6"/>
  <c r="DE85" i="6" s="1"/>
  <c r="CC86" i="6"/>
  <c r="DE86" i="6" s="1"/>
  <c r="CC87" i="6"/>
  <c r="DE87" i="6" s="1"/>
  <c r="CC88" i="6"/>
  <c r="DE88" i="6" s="1"/>
  <c r="CC89" i="6"/>
  <c r="DE89" i="6" s="1"/>
  <c r="CC90" i="6"/>
  <c r="DE90" i="6" s="1"/>
  <c r="CC91" i="6"/>
  <c r="DE91" i="6" s="1"/>
  <c r="CC92" i="6"/>
  <c r="DE92" i="6" s="1"/>
  <c r="CC93" i="6"/>
  <c r="DE93" i="6" s="1"/>
  <c r="CC94" i="6"/>
  <c r="DE94" i="6" s="1"/>
  <c r="CC95" i="6"/>
  <c r="DE95" i="6" s="1"/>
  <c r="CC96" i="6"/>
  <c r="DE96" i="6" s="1"/>
  <c r="CC97" i="6"/>
  <c r="DE97" i="6" s="1"/>
  <c r="CC98" i="6"/>
  <c r="DE98" i="6" s="1"/>
  <c r="CC99" i="6"/>
  <c r="DE99" i="6" s="1"/>
  <c r="CC11" i="6"/>
  <c r="DE11" i="6" s="1"/>
  <c r="CC15" i="6"/>
  <c r="DE15" i="6" s="1"/>
  <c r="CC19" i="6"/>
  <c r="DE19" i="6" s="1"/>
  <c r="CC23" i="6"/>
  <c r="DE23" i="6" s="1"/>
  <c r="CC27" i="6"/>
  <c r="CC31" i="6"/>
  <c r="DE31" i="6" s="1"/>
  <c r="CC35" i="6"/>
  <c r="DE35" i="6" s="1"/>
  <c r="CC8" i="6"/>
  <c r="DE8" i="6" s="1"/>
  <c r="CC16" i="6"/>
  <c r="CC24" i="6"/>
  <c r="DE24" i="6" s="1"/>
  <c r="CC32" i="6"/>
  <c r="DE32" i="6" s="1"/>
  <c r="CC6" i="6"/>
  <c r="DE6" i="6" s="1"/>
  <c r="CC17" i="6"/>
  <c r="DE17" i="6" s="1"/>
  <c r="CC25" i="6"/>
  <c r="DE25" i="6" s="1"/>
  <c r="CC33" i="6"/>
  <c r="DE33" i="6" s="1"/>
  <c r="CC10" i="6"/>
  <c r="DE10" i="6" s="1"/>
  <c r="CC12" i="6"/>
  <c r="DE12" i="6" s="1"/>
  <c r="CC20" i="6"/>
  <c r="DE20" i="6" s="1"/>
  <c r="CC28" i="6"/>
  <c r="DE28" i="6" s="1"/>
  <c r="CC13" i="6"/>
  <c r="DE13" i="6" s="1"/>
  <c r="CC4" i="6"/>
  <c r="DE4" i="6" s="1"/>
  <c r="CC21" i="6"/>
  <c r="DE21" i="6" s="1"/>
  <c r="CC29" i="6"/>
  <c r="DE29" i="6" s="1"/>
  <c r="CW6" i="6"/>
  <c r="DY6" i="6" s="1"/>
  <c r="CW10" i="6"/>
  <c r="DY10" i="6" s="1"/>
  <c r="CW14" i="6"/>
  <c r="DY14" i="6" s="1"/>
  <c r="CW18" i="6"/>
  <c r="DY18" i="6" s="1"/>
  <c r="CW7" i="6"/>
  <c r="DY7" i="6" s="1"/>
  <c r="CW11" i="6"/>
  <c r="DY11" i="6" s="1"/>
  <c r="CW15" i="6"/>
  <c r="DY15" i="6" s="1"/>
  <c r="CW19" i="6"/>
  <c r="DY19" i="6" s="1"/>
  <c r="CW23" i="6"/>
  <c r="DY23" i="6" s="1"/>
  <c r="CW27" i="6"/>
  <c r="DY27" i="6" s="1"/>
  <c r="CW31" i="6"/>
  <c r="DY31" i="6" s="1"/>
  <c r="CW33" i="6"/>
  <c r="DY33" i="6" s="1"/>
  <c r="CW34" i="6"/>
  <c r="CW35" i="6"/>
  <c r="DY35" i="6" s="1"/>
  <c r="CW36" i="6"/>
  <c r="DY36" i="6" s="1"/>
  <c r="CW37" i="6"/>
  <c r="DY37" i="6" s="1"/>
  <c r="CW38" i="6"/>
  <c r="DY38" i="6" s="1"/>
  <c r="CW39" i="6"/>
  <c r="DY39" i="6" s="1"/>
  <c r="CW8" i="6"/>
  <c r="DY8" i="6" s="1"/>
  <c r="CW16" i="6"/>
  <c r="DY16" i="6" s="1"/>
  <c r="CW21" i="6"/>
  <c r="DY21" i="6" s="1"/>
  <c r="CW24" i="6"/>
  <c r="DY24" i="6" s="1"/>
  <c r="CW9" i="6"/>
  <c r="DY9" i="6" s="1"/>
  <c r="CW17" i="6"/>
  <c r="DY17" i="6" s="1"/>
  <c r="CW30" i="6"/>
  <c r="DY30" i="6" s="1"/>
  <c r="CW12" i="6"/>
  <c r="DY12" i="6" s="1"/>
  <c r="CW29" i="6"/>
  <c r="DY29" i="6" s="1"/>
  <c r="CW5" i="6"/>
  <c r="DY5" i="6" s="1"/>
  <c r="CW22" i="6"/>
  <c r="DY22" i="6" s="1"/>
  <c r="CW28" i="6"/>
  <c r="DY28" i="6" s="1"/>
  <c r="CW41" i="6"/>
  <c r="DY41" i="6" s="1"/>
  <c r="CW43" i="6"/>
  <c r="DY43" i="6" s="1"/>
  <c r="CW45" i="6"/>
  <c r="DY45" i="6" s="1"/>
  <c r="CW47" i="6"/>
  <c r="DY47" i="6" s="1"/>
  <c r="CW49" i="6"/>
  <c r="DY49" i="6" s="1"/>
  <c r="CW51" i="6"/>
  <c r="DY51" i="6" s="1"/>
  <c r="CW53" i="6"/>
  <c r="DY53" i="6" s="1"/>
  <c r="CW55" i="6"/>
  <c r="DY55" i="6" s="1"/>
  <c r="CW57" i="6"/>
  <c r="DY57" i="6" s="1"/>
  <c r="CW59" i="6"/>
  <c r="DY59" i="6" s="1"/>
  <c r="CW61" i="6"/>
  <c r="DY61" i="6" s="1"/>
  <c r="CW63" i="6"/>
  <c r="DY63" i="6" s="1"/>
  <c r="CW65" i="6"/>
  <c r="DY65" i="6" s="1"/>
  <c r="CW67" i="6"/>
  <c r="DY67" i="6" s="1"/>
  <c r="CW69" i="6"/>
  <c r="DY69" i="6" s="1"/>
  <c r="CW71" i="6"/>
  <c r="DY71" i="6" s="1"/>
  <c r="CW73" i="6"/>
  <c r="DY73" i="6" s="1"/>
  <c r="CW75" i="6"/>
  <c r="DY75" i="6" s="1"/>
  <c r="CW77" i="6"/>
  <c r="DY77" i="6" s="1"/>
  <c r="CW4" i="6"/>
  <c r="DY4" i="6" s="1"/>
  <c r="CW20" i="6"/>
  <c r="DY20" i="6" s="1"/>
  <c r="CW32" i="6"/>
  <c r="DY32" i="6" s="1"/>
  <c r="CW79" i="6"/>
  <c r="CW81" i="6"/>
  <c r="DY81" i="6" s="1"/>
  <c r="CW83" i="6"/>
  <c r="DY83" i="6" s="1"/>
  <c r="CW85" i="6"/>
  <c r="DY85" i="6" s="1"/>
  <c r="CW87" i="6"/>
  <c r="DY87" i="6" s="1"/>
  <c r="CW89" i="6"/>
  <c r="DY89" i="6" s="1"/>
  <c r="CW91" i="6"/>
  <c r="DY91" i="6" s="1"/>
  <c r="CW93" i="6"/>
  <c r="DY93" i="6" s="1"/>
  <c r="CW95" i="6"/>
  <c r="DY95" i="6" s="1"/>
  <c r="CW97" i="6"/>
  <c r="DY97" i="6" s="1"/>
  <c r="CW99" i="6"/>
  <c r="DY99" i="6" s="1"/>
  <c r="CW13" i="6"/>
  <c r="DY13" i="6" s="1"/>
  <c r="CW25" i="6"/>
  <c r="DY25" i="6" s="1"/>
  <c r="CW42" i="6"/>
  <c r="DY42" i="6" s="1"/>
  <c r="CW46" i="6"/>
  <c r="DY46" i="6" s="1"/>
  <c r="CW50" i="6"/>
  <c r="DY50" i="6" s="1"/>
  <c r="CW54" i="6"/>
  <c r="DY54" i="6" s="1"/>
  <c r="CW58" i="6"/>
  <c r="DY58" i="6" s="1"/>
  <c r="CW62" i="6"/>
  <c r="DY62" i="6" s="1"/>
  <c r="CW66" i="6"/>
  <c r="DY66" i="6" s="1"/>
  <c r="CW70" i="6"/>
  <c r="DY70" i="6" s="1"/>
  <c r="CW74" i="6"/>
  <c r="CW26" i="6"/>
  <c r="DY26" i="6" s="1"/>
  <c r="CW78" i="6"/>
  <c r="DY78" i="6" s="1"/>
  <c r="CW82" i="6"/>
  <c r="DY82" i="6" s="1"/>
  <c r="CW86" i="6"/>
  <c r="DY86" i="6" s="1"/>
  <c r="CW90" i="6"/>
  <c r="DY90" i="6" s="1"/>
  <c r="CW94" i="6"/>
  <c r="DY94" i="6" s="1"/>
  <c r="CW98" i="6"/>
  <c r="DY98" i="6" s="1"/>
  <c r="CW80" i="6"/>
  <c r="DY80" i="6" s="1"/>
  <c r="CW88" i="6"/>
  <c r="DY88" i="6" s="1"/>
  <c r="CW96" i="6"/>
  <c r="DY96" i="6" s="1"/>
  <c r="CW44" i="6"/>
  <c r="DY44" i="6" s="1"/>
  <c r="CW52" i="6"/>
  <c r="DY52" i="6" s="1"/>
  <c r="CW60" i="6"/>
  <c r="DY60" i="6" s="1"/>
  <c r="CW68" i="6"/>
  <c r="DY68" i="6" s="1"/>
  <c r="CW76" i="6"/>
  <c r="DY76" i="6" s="1"/>
  <c r="CW84" i="6"/>
  <c r="DY84" i="6" s="1"/>
  <c r="CW92" i="6"/>
  <c r="DY92" i="6" s="1"/>
  <c r="CW56" i="6"/>
  <c r="DY56" i="6" s="1"/>
  <c r="CW48" i="6"/>
  <c r="DY48" i="6" s="1"/>
  <c r="CW40" i="6"/>
  <c r="DY40" i="6" s="1"/>
  <c r="CW72" i="6"/>
  <c r="DY72" i="6" s="1"/>
  <c r="CW64" i="6"/>
  <c r="DY64" i="6" s="1"/>
  <c r="CE5" i="6"/>
  <c r="DG5" i="6" s="1"/>
  <c r="CE6" i="6"/>
  <c r="CE7" i="6"/>
  <c r="DG7" i="6" s="1"/>
  <c r="CE8" i="6"/>
  <c r="DG8" i="6" s="1"/>
  <c r="CE9" i="6"/>
  <c r="DG9" i="6" s="1"/>
  <c r="CE10" i="6"/>
  <c r="CE12" i="6"/>
  <c r="DG12" i="6" s="1"/>
  <c r="CE16" i="6"/>
  <c r="DG16" i="6" s="1"/>
  <c r="CE20" i="6"/>
  <c r="DG20" i="6" s="1"/>
  <c r="CE24" i="6"/>
  <c r="DG24" i="6" s="1"/>
  <c r="CE28" i="6"/>
  <c r="DG28" i="6" s="1"/>
  <c r="CE32" i="6"/>
  <c r="DG32" i="6" s="1"/>
  <c r="CE13" i="6"/>
  <c r="DG13" i="6" s="1"/>
  <c r="CE17" i="6"/>
  <c r="DG17" i="6" s="1"/>
  <c r="CE21" i="6"/>
  <c r="DG21" i="6" s="1"/>
  <c r="CE25" i="6"/>
  <c r="DG25" i="6" s="1"/>
  <c r="CE29" i="6"/>
  <c r="DG29" i="6" s="1"/>
  <c r="CE33" i="6"/>
  <c r="DG33" i="6" s="1"/>
  <c r="CE4" i="6"/>
  <c r="DG4" i="6" s="1"/>
  <c r="CE14" i="6"/>
  <c r="DG14" i="6" s="1"/>
  <c r="CE22" i="6"/>
  <c r="DG22" i="6" s="1"/>
  <c r="CE30" i="6"/>
  <c r="DG30" i="6" s="1"/>
  <c r="CE36" i="6"/>
  <c r="DG36" i="6" s="1"/>
  <c r="CE38" i="6"/>
  <c r="DG38" i="6" s="1"/>
  <c r="CE40" i="6"/>
  <c r="DG40" i="6" s="1"/>
  <c r="CE42" i="6"/>
  <c r="DG42" i="6" s="1"/>
  <c r="CE44" i="6"/>
  <c r="DG44" i="6" s="1"/>
  <c r="CE46" i="6"/>
  <c r="DG46" i="6" s="1"/>
  <c r="CE48" i="6"/>
  <c r="DG48" i="6" s="1"/>
  <c r="CE50" i="6"/>
  <c r="DG50" i="6" s="1"/>
  <c r="CE52" i="6"/>
  <c r="DG52" i="6" s="1"/>
  <c r="CE54" i="6"/>
  <c r="DG54" i="6" s="1"/>
  <c r="CE56" i="6"/>
  <c r="DG56" i="6" s="1"/>
  <c r="CE58" i="6"/>
  <c r="CE60" i="6"/>
  <c r="DG60" i="6" s="1"/>
  <c r="CE62" i="6"/>
  <c r="DG62" i="6" s="1"/>
  <c r="CE64" i="6"/>
  <c r="DG64" i="6" s="1"/>
  <c r="CE66" i="6"/>
  <c r="CE68" i="6"/>
  <c r="DG68" i="6" s="1"/>
  <c r="CE70" i="6"/>
  <c r="DG70" i="6" s="1"/>
  <c r="CE72" i="6"/>
  <c r="DG72" i="6" s="1"/>
  <c r="CE74" i="6"/>
  <c r="CE76" i="6"/>
  <c r="DG76" i="6" s="1"/>
  <c r="CE78" i="6"/>
  <c r="DG78" i="6" s="1"/>
  <c r="CE80" i="6"/>
  <c r="DG80" i="6" s="1"/>
  <c r="CE82" i="6"/>
  <c r="DG82" i="6" s="1"/>
  <c r="CE84" i="6"/>
  <c r="DG84" i="6" s="1"/>
  <c r="CE86" i="6"/>
  <c r="DG86" i="6" s="1"/>
  <c r="CE88" i="6"/>
  <c r="DG88" i="6" s="1"/>
  <c r="CE90" i="6"/>
  <c r="CE92" i="6"/>
  <c r="DG92" i="6" s="1"/>
  <c r="CE94" i="6"/>
  <c r="DG94" i="6" s="1"/>
  <c r="CE96" i="6"/>
  <c r="DG96" i="6" s="1"/>
  <c r="CE98" i="6"/>
  <c r="DG98" i="6" s="1"/>
  <c r="CE18" i="6"/>
  <c r="DG18" i="6" s="1"/>
  <c r="CE37" i="6"/>
  <c r="DG37" i="6" s="1"/>
  <c r="CE43" i="6"/>
  <c r="DG43" i="6" s="1"/>
  <c r="CE45" i="6"/>
  <c r="CE51" i="6"/>
  <c r="DG51" i="6" s="1"/>
  <c r="CE59" i="6"/>
  <c r="DG59" i="6" s="1"/>
  <c r="CE67" i="6"/>
  <c r="DG67" i="6" s="1"/>
  <c r="CE73" i="6"/>
  <c r="DG73" i="6" s="1"/>
  <c r="CE75" i="6"/>
  <c r="DG75" i="6" s="1"/>
  <c r="CE81" i="6"/>
  <c r="DG81" i="6" s="1"/>
  <c r="CE83" i="6"/>
  <c r="DG83" i="6" s="1"/>
  <c r="CE89" i="6"/>
  <c r="DG89" i="6" s="1"/>
  <c r="CE15" i="6"/>
  <c r="DG15" i="6" s="1"/>
  <c r="CE23" i="6"/>
  <c r="DG23" i="6" s="1"/>
  <c r="CE31" i="6"/>
  <c r="DG31" i="6" s="1"/>
  <c r="CE26" i="6"/>
  <c r="DG26" i="6" s="1"/>
  <c r="CE34" i="6"/>
  <c r="DG34" i="6" s="1"/>
  <c r="CE39" i="6"/>
  <c r="DG39" i="6" s="1"/>
  <c r="CE41" i="6"/>
  <c r="DG41" i="6" s="1"/>
  <c r="CE47" i="6"/>
  <c r="CE49" i="6"/>
  <c r="DG49" i="6" s="1"/>
  <c r="CE53" i="6"/>
  <c r="DG53" i="6" s="1"/>
  <c r="CE55" i="6"/>
  <c r="DG55" i="6" s="1"/>
  <c r="CE57" i="6"/>
  <c r="CE61" i="6"/>
  <c r="DG61" i="6" s="1"/>
  <c r="CE63" i="6"/>
  <c r="DG63" i="6" s="1"/>
  <c r="CE65" i="6"/>
  <c r="DG65" i="6" s="1"/>
  <c r="CE69" i="6"/>
  <c r="CE71" i="6"/>
  <c r="DG71" i="6" s="1"/>
  <c r="CE77" i="6"/>
  <c r="DG77" i="6" s="1"/>
  <c r="CE79" i="6"/>
  <c r="DG79" i="6" s="1"/>
  <c r="CE85" i="6"/>
  <c r="DG85" i="6" s="1"/>
  <c r="CE87" i="6"/>
  <c r="DG87" i="6" s="1"/>
  <c r="CE91" i="6"/>
  <c r="DG91" i="6" s="1"/>
  <c r="CE93" i="6"/>
  <c r="DG93" i="6" s="1"/>
  <c r="CE27" i="6"/>
  <c r="CE35" i="6"/>
  <c r="DG35" i="6" s="1"/>
  <c r="CE95" i="6"/>
  <c r="DG95" i="6" s="1"/>
  <c r="CE99" i="6"/>
  <c r="DG99" i="6" s="1"/>
  <c r="CE11" i="6"/>
  <c r="CE19" i="6"/>
  <c r="DG19" i="6" s="1"/>
  <c r="CE97" i="6"/>
  <c r="DG97" i="6" s="1"/>
  <c r="CT8" i="6"/>
  <c r="DV8" i="6" s="1"/>
  <c r="CT12" i="6"/>
  <c r="CT16" i="6"/>
  <c r="DV16" i="6" s="1"/>
  <c r="CT20" i="6"/>
  <c r="DV20" i="6" s="1"/>
  <c r="CT5" i="6"/>
  <c r="DV5" i="6" s="1"/>
  <c r="CT9" i="6"/>
  <c r="CT13" i="6"/>
  <c r="DV13" i="6" s="1"/>
  <c r="CT17" i="6"/>
  <c r="DV17" i="6" s="1"/>
  <c r="CT21" i="6"/>
  <c r="DV21" i="6" s="1"/>
  <c r="CT25" i="6"/>
  <c r="DV25" i="6" s="1"/>
  <c r="CT29" i="6"/>
  <c r="DV29" i="6" s="1"/>
  <c r="CT10" i="6"/>
  <c r="DV10" i="6" s="1"/>
  <c r="CT18" i="6"/>
  <c r="DV18" i="6" s="1"/>
  <c r="CT23" i="6"/>
  <c r="DV23" i="6" s="1"/>
  <c r="CT26" i="6"/>
  <c r="DV26" i="6" s="1"/>
  <c r="CT33" i="6"/>
  <c r="DV33" i="6" s="1"/>
  <c r="CT37" i="6"/>
  <c r="DV37" i="6" s="1"/>
  <c r="CT40" i="6"/>
  <c r="CT41" i="6"/>
  <c r="DV41" i="6" s="1"/>
  <c r="CT42" i="6"/>
  <c r="DV42" i="6" s="1"/>
  <c r="CT43" i="6"/>
  <c r="DV43" i="6" s="1"/>
  <c r="CT44" i="6"/>
  <c r="CT45" i="6"/>
  <c r="DV45" i="6" s="1"/>
  <c r="CT46" i="6"/>
  <c r="DV46" i="6" s="1"/>
  <c r="CT47" i="6"/>
  <c r="DV47" i="6" s="1"/>
  <c r="CT48" i="6"/>
  <c r="DV48" i="6" s="1"/>
  <c r="CT49" i="6"/>
  <c r="DV49" i="6" s="1"/>
  <c r="CT50" i="6"/>
  <c r="DV50" i="6" s="1"/>
  <c r="CT51" i="6"/>
  <c r="DV51" i="6" s="1"/>
  <c r="CT52" i="6"/>
  <c r="DV52" i="6" s="1"/>
  <c r="CT53" i="6"/>
  <c r="DV53" i="6" s="1"/>
  <c r="CT54" i="6"/>
  <c r="DV54" i="6" s="1"/>
  <c r="CT55" i="6"/>
  <c r="DV55" i="6" s="1"/>
  <c r="CT56" i="6"/>
  <c r="CT57" i="6"/>
  <c r="DV57" i="6" s="1"/>
  <c r="CT58" i="6"/>
  <c r="DV58" i="6" s="1"/>
  <c r="CT59" i="6"/>
  <c r="DV59" i="6" s="1"/>
  <c r="CT60" i="6"/>
  <c r="DV60" i="6" s="1"/>
  <c r="CT61" i="6"/>
  <c r="DV61" i="6" s="1"/>
  <c r="CT62" i="6"/>
  <c r="DV62" i="6" s="1"/>
  <c r="CT63" i="6"/>
  <c r="CT64" i="6"/>
  <c r="CT65" i="6"/>
  <c r="DV65" i="6" s="1"/>
  <c r="CT66" i="6"/>
  <c r="DV66" i="6" s="1"/>
  <c r="CT67" i="6"/>
  <c r="DV67" i="6" s="1"/>
  <c r="CT68" i="6"/>
  <c r="DV68" i="6" s="1"/>
  <c r="CT69" i="6"/>
  <c r="DV69" i="6" s="1"/>
  <c r="CT70" i="6"/>
  <c r="DV70" i="6" s="1"/>
  <c r="CT71" i="6"/>
  <c r="DV71" i="6" s="1"/>
  <c r="CT72" i="6"/>
  <c r="DV72" i="6" s="1"/>
  <c r="CT73" i="6"/>
  <c r="DV73" i="6" s="1"/>
  <c r="CT74" i="6"/>
  <c r="DV74" i="6" s="1"/>
  <c r="CT75" i="6"/>
  <c r="DV75" i="6" s="1"/>
  <c r="CT76" i="6"/>
  <c r="DV76" i="6" s="1"/>
  <c r="CT77" i="6"/>
  <c r="DV77" i="6" s="1"/>
  <c r="CT11" i="6"/>
  <c r="DV11" i="6" s="1"/>
  <c r="CT19" i="6"/>
  <c r="DV19" i="6" s="1"/>
  <c r="CT22" i="6"/>
  <c r="DV22" i="6" s="1"/>
  <c r="CT32" i="6"/>
  <c r="DV32" i="6" s="1"/>
  <c r="CT34" i="6"/>
  <c r="DV34" i="6" s="1"/>
  <c r="CT38" i="6"/>
  <c r="DV38" i="6" s="1"/>
  <c r="CT14" i="6"/>
  <c r="CT28" i="6"/>
  <c r="DV28" i="6" s="1"/>
  <c r="CT39" i="6"/>
  <c r="DV39" i="6" s="1"/>
  <c r="CT78" i="6"/>
  <c r="DV78" i="6" s="1"/>
  <c r="CT7" i="6"/>
  <c r="DV7" i="6" s="1"/>
  <c r="CT27" i="6"/>
  <c r="DV27" i="6" s="1"/>
  <c r="CT6" i="6"/>
  <c r="DV6" i="6" s="1"/>
  <c r="CT4" i="6"/>
  <c r="DV4" i="6" s="1"/>
  <c r="CT30" i="6"/>
  <c r="CT36" i="6"/>
  <c r="DV36" i="6" s="1"/>
  <c r="CT80" i="6"/>
  <c r="DV80" i="6" s="1"/>
  <c r="CT82" i="6"/>
  <c r="CT84" i="6"/>
  <c r="DV84" i="6" s="1"/>
  <c r="CT86" i="6"/>
  <c r="DV86" i="6" s="1"/>
  <c r="CT88" i="6"/>
  <c r="DV88" i="6" s="1"/>
  <c r="CT90" i="6"/>
  <c r="DV90" i="6" s="1"/>
  <c r="CT92" i="6"/>
  <c r="CT94" i="6"/>
  <c r="DV94" i="6" s="1"/>
  <c r="CT96" i="6"/>
  <c r="DV96" i="6" s="1"/>
  <c r="CT98" i="6"/>
  <c r="DV98" i="6" s="1"/>
  <c r="CT31" i="6"/>
  <c r="CT35" i="6"/>
  <c r="DV35" i="6" s="1"/>
  <c r="CT15" i="6"/>
  <c r="DV15" i="6" s="1"/>
  <c r="CT81" i="6"/>
  <c r="DV81" i="6" s="1"/>
  <c r="CT85" i="6"/>
  <c r="CT89" i="6"/>
  <c r="DV89" i="6" s="1"/>
  <c r="CT93" i="6"/>
  <c r="DV93" i="6" s="1"/>
  <c r="CT97" i="6"/>
  <c r="DV97" i="6" s="1"/>
  <c r="CT83" i="6"/>
  <c r="DV83" i="6" s="1"/>
  <c r="CT99" i="6"/>
  <c r="DV99" i="6" s="1"/>
  <c r="CT79" i="6"/>
  <c r="DV79" i="6" s="1"/>
  <c r="CT95" i="6"/>
  <c r="DV95" i="6" s="1"/>
  <c r="CT24" i="6"/>
  <c r="DV24" i="6" s="1"/>
  <c r="CT91" i="6"/>
  <c r="DV91" i="6" s="1"/>
  <c r="CT87" i="6"/>
  <c r="DV87" i="6" s="1"/>
  <c r="CD13" i="6"/>
  <c r="DF13" i="6" s="1"/>
  <c r="CD17" i="6"/>
  <c r="CD21" i="6"/>
  <c r="DF21" i="6" s="1"/>
  <c r="CD25" i="6"/>
  <c r="DF25" i="6" s="1"/>
  <c r="CD29" i="6"/>
  <c r="DF29" i="6" s="1"/>
  <c r="CD33" i="6"/>
  <c r="CD4" i="6"/>
  <c r="DF4" i="6" s="1"/>
  <c r="CD5" i="6"/>
  <c r="DF5" i="6" s="1"/>
  <c r="CD7" i="6"/>
  <c r="DF7" i="6" s="1"/>
  <c r="CD9" i="6"/>
  <c r="DF9" i="6" s="1"/>
  <c r="CD14" i="6"/>
  <c r="DF14" i="6" s="1"/>
  <c r="CD18" i="6"/>
  <c r="DF18" i="6" s="1"/>
  <c r="CD22" i="6"/>
  <c r="DF22" i="6" s="1"/>
  <c r="CD26" i="6"/>
  <c r="CD30" i="6"/>
  <c r="DF30" i="6" s="1"/>
  <c r="CD34" i="6"/>
  <c r="DF34" i="6" s="1"/>
  <c r="CD36" i="6"/>
  <c r="DF36" i="6" s="1"/>
  <c r="CD37" i="6"/>
  <c r="DF37" i="6" s="1"/>
  <c r="CD38" i="6"/>
  <c r="DF38" i="6" s="1"/>
  <c r="CD39" i="6"/>
  <c r="DF39" i="6" s="1"/>
  <c r="CD40" i="6"/>
  <c r="CD41" i="6"/>
  <c r="DF41" i="6" s="1"/>
  <c r="CD42" i="6"/>
  <c r="DF42" i="6" s="1"/>
  <c r="CD43" i="6"/>
  <c r="DF43" i="6" s="1"/>
  <c r="CD44" i="6"/>
  <c r="DF44" i="6" s="1"/>
  <c r="CD45" i="6"/>
  <c r="DF45" i="6" s="1"/>
  <c r="CD46" i="6"/>
  <c r="DF46" i="6" s="1"/>
  <c r="CD47" i="6"/>
  <c r="DF47" i="6" s="1"/>
  <c r="CD48" i="6"/>
  <c r="DF48" i="6" s="1"/>
  <c r="CD49" i="6"/>
  <c r="CD50" i="6"/>
  <c r="DF50" i="6" s="1"/>
  <c r="CD51" i="6"/>
  <c r="DF51" i="6" s="1"/>
  <c r="CD52" i="6"/>
  <c r="DF52" i="6" s="1"/>
  <c r="CD53" i="6"/>
  <c r="DF53" i="6" s="1"/>
  <c r="CD54" i="6"/>
  <c r="DF54" i="6" s="1"/>
  <c r="CD55" i="6"/>
  <c r="DF55" i="6" s="1"/>
  <c r="CD56" i="6"/>
  <c r="CD57" i="6"/>
  <c r="DF57" i="6" s="1"/>
  <c r="CD58" i="6"/>
  <c r="DF58" i="6" s="1"/>
  <c r="CD59" i="6"/>
  <c r="DF59" i="6" s="1"/>
  <c r="CD60" i="6"/>
  <c r="CD61" i="6"/>
  <c r="DF61" i="6" s="1"/>
  <c r="CD62" i="6"/>
  <c r="DF62" i="6" s="1"/>
  <c r="CD63" i="6"/>
  <c r="DF63" i="6" s="1"/>
  <c r="CD64" i="6"/>
  <c r="DF64" i="6" s="1"/>
  <c r="CD65" i="6"/>
  <c r="CD66" i="6"/>
  <c r="DF66" i="6" s="1"/>
  <c r="CD67" i="6"/>
  <c r="DF67" i="6" s="1"/>
  <c r="CD68" i="6"/>
  <c r="DF68" i="6" s="1"/>
  <c r="CD69" i="6"/>
  <c r="CD70" i="6"/>
  <c r="DF70" i="6" s="1"/>
  <c r="CD71" i="6"/>
  <c r="DF71" i="6" s="1"/>
  <c r="CD72" i="6"/>
  <c r="CD73" i="6"/>
  <c r="CD74" i="6"/>
  <c r="DF74" i="6" s="1"/>
  <c r="CD75" i="6"/>
  <c r="DF75" i="6" s="1"/>
  <c r="CD76" i="6"/>
  <c r="DF76" i="6" s="1"/>
  <c r="CD77" i="6"/>
  <c r="DF77" i="6" s="1"/>
  <c r="CD78" i="6"/>
  <c r="DF78" i="6" s="1"/>
  <c r="CD79" i="6"/>
  <c r="DF79" i="6" s="1"/>
  <c r="CD80" i="6"/>
  <c r="DF80" i="6" s="1"/>
  <c r="CD81" i="6"/>
  <c r="DF81" i="6" s="1"/>
  <c r="CD82" i="6"/>
  <c r="DF82" i="6" s="1"/>
  <c r="CD83" i="6"/>
  <c r="DF83" i="6" s="1"/>
  <c r="CD84" i="6"/>
  <c r="DF84" i="6" s="1"/>
  <c r="CD85" i="6"/>
  <c r="CD86" i="6"/>
  <c r="DF86" i="6" s="1"/>
  <c r="CD87" i="6"/>
  <c r="DF87" i="6" s="1"/>
  <c r="CD88" i="6"/>
  <c r="DF88" i="6" s="1"/>
  <c r="CD89" i="6"/>
  <c r="DF89" i="6" s="1"/>
  <c r="CD90" i="6"/>
  <c r="DF90" i="6" s="1"/>
  <c r="CD91" i="6"/>
  <c r="DF91" i="6" s="1"/>
  <c r="CD92" i="6"/>
  <c r="DF92" i="6" s="1"/>
  <c r="CD93" i="6"/>
  <c r="CD94" i="6"/>
  <c r="DF94" i="6" s="1"/>
  <c r="CD95" i="6"/>
  <c r="DF95" i="6" s="1"/>
  <c r="CD96" i="6"/>
  <c r="DF96" i="6" s="1"/>
  <c r="CD97" i="6"/>
  <c r="CD98" i="6"/>
  <c r="DF98" i="6" s="1"/>
  <c r="CD99" i="6"/>
  <c r="DF99" i="6" s="1"/>
  <c r="CD15" i="6"/>
  <c r="DF15" i="6" s="1"/>
  <c r="CD23" i="6"/>
  <c r="CD31" i="6"/>
  <c r="DF31" i="6" s="1"/>
  <c r="CD11" i="6"/>
  <c r="DF11" i="6" s="1"/>
  <c r="CD27" i="6"/>
  <c r="DF27" i="6" s="1"/>
  <c r="CD35" i="6"/>
  <c r="DF35" i="6" s="1"/>
  <c r="CD8" i="6"/>
  <c r="DF8" i="6" s="1"/>
  <c r="CD16" i="6"/>
  <c r="DF16" i="6" s="1"/>
  <c r="CD24" i="6"/>
  <c r="DF24" i="6" s="1"/>
  <c r="CD32" i="6"/>
  <c r="CD19" i="6"/>
  <c r="DF19" i="6" s="1"/>
  <c r="CD20" i="6"/>
  <c r="DF20" i="6" s="1"/>
  <c r="CD10" i="6"/>
  <c r="DF10" i="6" s="1"/>
  <c r="CD28" i="6"/>
  <c r="DF28" i="6" s="1"/>
  <c r="CD6" i="6"/>
  <c r="DF6" i="6" s="1"/>
  <c r="CD12" i="6"/>
  <c r="DF12" i="6" s="1"/>
  <c r="CS5" i="6"/>
  <c r="CS9" i="6"/>
  <c r="DU9" i="6" s="1"/>
  <c r="CS13" i="6"/>
  <c r="DU13" i="6" s="1"/>
  <c r="CS17" i="6"/>
  <c r="DU17" i="6" s="1"/>
  <c r="CS6" i="6"/>
  <c r="DU6" i="6" s="1"/>
  <c r="CS10" i="6"/>
  <c r="CS14" i="6"/>
  <c r="DU14" i="6" s="1"/>
  <c r="CS18" i="6"/>
  <c r="DU18" i="6" s="1"/>
  <c r="CS22" i="6"/>
  <c r="CS26" i="6"/>
  <c r="CS30" i="6"/>
  <c r="DU30" i="6" s="1"/>
  <c r="CS33" i="6"/>
  <c r="DU33" i="6" s="1"/>
  <c r="CS34" i="6"/>
  <c r="DU34" i="6" s="1"/>
  <c r="CS35" i="6"/>
  <c r="DU35" i="6" s="1"/>
  <c r="CS36" i="6"/>
  <c r="DU36" i="6" s="1"/>
  <c r="CS37" i="6"/>
  <c r="DU37" i="6" s="1"/>
  <c r="CS38" i="6"/>
  <c r="DU38" i="6" s="1"/>
  <c r="CS39" i="6"/>
  <c r="DU39" i="6" s="1"/>
  <c r="CS11" i="6"/>
  <c r="DU11" i="6" s="1"/>
  <c r="CS19" i="6"/>
  <c r="DU19" i="6" s="1"/>
  <c r="CS29" i="6"/>
  <c r="DU29" i="6" s="1"/>
  <c r="CS32" i="6"/>
  <c r="DU32" i="6" s="1"/>
  <c r="CS12" i="6"/>
  <c r="DU12" i="6" s="1"/>
  <c r="CS20" i="6"/>
  <c r="DU20" i="6" s="1"/>
  <c r="CS25" i="6"/>
  <c r="CS28" i="6"/>
  <c r="DU28" i="6" s="1"/>
  <c r="CS31" i="6"/>
  <c r="DU31" i="6" s="1"/>
  <c r="CS7" i="6"/>
  <c r="DU7" i="6" s="1"/>
  <c r="CS21" i="6"/>
  <c r="DU21" i="6" s="1"/>
  <c r="CS27" i="6"/>
  <c r="DU27" i="6" s="1"/>
  <c r="CS16" i="6"/>
  <c r="DU16" i="6" s="1"/>
  <c r="CS40" i="6"/>
  <c r="DU40" i="6" s="1"/>
  <c r="CS42" i="6"/>
  <c r="CS44" i="6"/>
  <c r="DU44" i="6" s="1"/>
  <c r="CS46" i="6"/>
  <c r="DU46" i="6" s="1"/>
  <c r="CS48" i="6"/>
  <c r="DU48" i="6" s="1"/>
  <c r="CS50" i="6"/>
  <c r="DU50" i="6" s="1"/>
  <c r="CS52" i="6"/>
  <c r="DU52" i="6" s="1"/>
  <c r="CS54" i="6"/>
  <c r="DU54" i="6" s="1"/>
  <c r="CS56" i="6"/>
  <c r="DU56" i="6" s="1"/>
  <c r="CS58" i="6"/>
  <c r="DU58" i="6" s="1"/>
  <c r="CS60" i="6"/>
  <c r="DU60" i="6" s="1"/>
  <c r="CS62" i="6"/>
  <c r="DU62" i="6" s="1"/>
  <c r="CS64" i="6"/>
  <c r="DU64" i="6" s="1"/>
  <c r="CS66" i="6"/>
  <c r="CS68" i="6"/>
  <c r="DU68" i="6" s="1"/>
  <c r="CS70" i="6"/>
  <c r="DU70" i="6" s="1"/>
  <c r="CS72" i="6"/>
  <c r="DU72" i="6" s="1"/>
  <c r="CS74" i="6"/>
  <c r="CS76" i="6"/>
  <c r="CS4" i="6"/>
  <c r="DU4" i="6" s="1"/>
  <c r="CS80" i="6"/>
  <c r="DU80" i="6" s="1"/>
  <c r="CS82" i="6"/>
  <c r="DU82" i="6" s="1"/>
  <c r="CS84" i="6"/>
  <c r="DU84" i="6" s="1"/>
  <c r="CS86" i="6"/>
  <c r="DU86" i="6" s="1"/>
  <c r="CS88" i="6"/>
  <c r="DU88" i="6" s="1"/>
  <c r="CS90" i="6"/>
  <c r="CS92" i="6"/>
  <c r="DU92" i="6" s="1"/>
  <c r="CS94" i="6"/>
  <c r="DU94" i="6" s="1"/>
  <c r="CS96" i="6"/>
  <c r="DU96" i="6" s="1"/>
  <c r="CS98" i="6"/>
  <c r="DU98" i="6" s="1"/>
  <c r="CS23" i="6"/>
  <c r="DU23" i="6" s="1"/>
  <c r="CS41" i="6"/>
  <c r="DU41" i="6" s="1"/>
  <c r="CS45" i="6"/>
  <c r="DU45" i="6" s="1"/>
  <c r="CS49" i="6"/>
  <c r="DU49" i="6" s="1"/>
  <c r="CS53" i="6"/>
  <c r="DU53" i="6" s="1"/>
  <c r="CS57" i="6"/>
  <c r="DU57" i="6" s="1"/>
  <c r="CS61" i="6"/>
  <c r="DU61" i="6" s="1"/>
  <c r="CS65" i="6"/>
  <c r="DU65" i="6" s="1"/>
  <c r="CS69" i="6"/>
  <c r="DU69" i="6" s="1"/>
  <c r="CS73" i="6"/>
  <c r="DU73" i="6" s="1"/>
  <c r="CS77" i="6"/>
  <c r="DU77" i="6" s="1"/>
  <c r="CS78" i="6"/>
  <c r="DU78" i="6" s="1"/>
  <c r="CS15" i="6"/>
  <c r="DU15" i="6" s="1"/>
  <c r="CS81" i="6"/>
  <c r="DU81" i="6" s="1"/>
  <c r="CS85" i="6"/>
  <c r="DU85" i="6" s="1"/>
  <c r="CS89" i="6"/>
  <c r="DU89" i="6" s="1"/>
  <c r="CS93" i="6"/>
  <c r="DU93" i="6" s="1"/>
  <c r="CS97" i="6"/>
  <c r="DU97" i="6" s="1"/>
  <c r="CS24" i="6"/>
  <c r="DU24" i="6" s="1"/>
  <c r="CS83" i="6"/>
  <c r="DU83" i="6" s="1"/>
  <c r="CS91" i="6"/>
  <c r="DU91" i="6" s="1"/>
  <c r="CS99" i="6"/>
  <c r="DU99" i="6" s="1"/>
  <c r="CS8" i="6"/>
  <c r="DU8" i="6" s="1"/>
  <c r="CS47" i="6"/>
  <c r="DU47" i="6" s="1"/>
  <c r="CS55" i="6"/>
  <c r="DU55" i="6" s="1"/>
  <c r="CS63" i="6"/>
  <c r="DU63" i="6" s="1"/>
  <c r="CS71" i="6"/>
  <c r="DU71" i="6" s="1"/>
  <c r="CS79" i="6"/>
  <c r="DU79" i="6" s="1"/>
  <c r="CS87" i="6"/>
  <c r="DU87" i="6" s="1"/>
  <c r="CS95" i="6"/>
  <c r="DU95" i="6" s="1"/>
  <c r="CS67" i="6"/>
  <c r="DU67" i="6" s="1"/>
  <c r="CS59" i="6"/>
  <c r="DU59" i="6" s="1"/>
  <c r="CS51" i="6"/>
  <c r="CS43" i="6"/>
  <c r="DU43" i="6" s="1"/>
  <c r="CS75" i="6"/>
  <c r="DU75" i="6" s="1"/>
  <c r="CF5" i="6"/>
  <c r="DH5" i="6" s="1"/>
  <c r="CF6" i="6"/>
  <c r="CF7" i="6"/>
  <c r="DH7" i="6" s="1"/>
  <c r="CF8" i="6"/>
  <c r="DH8" i="6" s="1"/>
  <c r="CF9" i="6"/>
  <c r="DH9" i="6" s="1"/>
  <c r="CF10" i="6"/>
  <c r="DH10" i="6" s="1"/>
  <c r="CF11" i="6"/>
  <c r="DH11" i="6" s="1"/>
  <c r="CF12" i="6"/>
  <c r="DH12" i="6" s="1"/>
  <c r="CF13" i="6"/>
  <c r="DH13" i="6" s="1"/>
  <c r="CF14" i="6"/>
  <c r="DH14" i="6" s="1"/>
  <c r="CF15" i="6"/>
  <c r="DH15" i="6" s="1"/>
  <c r="CF16" i="6"/>
  <c r="DH16" i="6" s="1"/>
  <c r="CF17" i="6"/>
  <c r="DH17" i="6" s="1"/>
  <c r="CF18" i="6"/>
  <c r="DH18" i="6" s="1"/>
  <c r="CF19" i="6"/>
  <c r="DH19" i="6" s="1"/>
  <c r="CF20" i="6"/>
  <c r="DH20" i="6" s="1"/>
  <c r="CF21" i="6"/>
  <c r="DH21" i="6" s="1"/>
  <c r="CF22" i="6"/>
  <c r="DH22" i="6" s="1"/>
  <c r="CF23" i="6"/>
  <c r="DH23" i="6" s="1"/>
  <c r="CF24" i="6"/>
  <c r="DH24" i="6" s="1"/>
  <c r="CF25" i="6"/>
  <c r="DH25" i="6" s="1"/>
  <c r="CF26" i="6"/>
  <c r="DH26" i="6" s="1"/>
  <c r="CF27" i="6"/>
  <c r="DH27" i="6" s="1"/>
  <c r="CF28" i="6"/>
  <c r="DH28" i="6" s="1"/>
  <c r="CF29" i="6"/>
  <c r="DH29" i="6" s="1"/>
  <c r="CF30" i="6"/>
  <c r="DH30" i="6" s="1"/>
  <c r="CF31" i="6"/>
  <c r="DH31" i="6" s="1"/>
  <c r="CF32" i="6"/>
  <c r="DH32" i="6" s="1"/>
  <c r="CF33" i="6"/>
  <c r="DH33" i="6" s="1"/>
  <c r="CF34" i="6"/>
  <c r="DH34" i="6" s="1"/>
  <c r="CF35" i="6"/>
  <c r="DH35" i="6" s="1"/>
  <c r="CF4" i="6"/>
  <c r="DH4" i="6" s="1"/>
  <c r="CF36" i="6"/>
  <c r="DH36" i="6" s="1"/>
  <c r="CF38" i="6"/>
  <c r="DH38" i="6" s="1"/>
  <c r="CF40" i="6"/>
  <c r="DH40" i="6" s="1"/>
  <c r="CF42" i="6"/>
  <c r="DH42" i="6" s="1"/>
  <c r="CF44" i="6"/>
  <c r="DH44" i="6" s="1"/>
  <c r="CF46" i="6"/>
  <c r="DH46" i="6" s="1"/>
  <c r="CF48" i="6"/>
  <c r="DH48" i="6" s="1"/>
  <c r="CF50" i="6"/>
  <c r="DH50" i="6" s="1"/>
  <c r="CF52" i="6"/>
  <c r="DH52" i="6" s="1"/>
  <c r="CF54" i="6"/>
  <c r="DH54" i="6" s="1"/>
  <c r="CF56" i="6"/>
  <c r="DH56" i="6" s="1"/>
  <c r="CF58" i="6"/>
  <c r="DH58" i="6" s="1"/>
  <c r="CF60" i="6"/>
  <c r="DH60" i="6" s="1"/>
  <c r="CF62" i="6"/>
  <c r="DH62" i="6" s="1"/>
  <c r="CF64" i="6"/>
  <c r="DH64" i="6" s="1"/>
  <c r="CF66" i="6"/>
  <c r="DH66" i="6" s="1"/>
  <c r="CF68" i="6"/>
  <c r="DH68" i="6" s="1"/>
  <c r="CF70" i="6"/>
  <c r="DH70" i="6" s="1"/>
  <c r="CF72" i="6"/>
  <c r="DH72" i="6" s="1"/>
  <c r="CF74" i="6"/>
  <c r="DH74" i="6" s="1"/>
  <c r="CF76" i="6"/>
  <c r="DH76" i="6" s="1"/>
  <c r="CF78" i="6"/>
  <c r="DH78" i="6" s="1"/>
  <c r="CF80" i="6"/>
  <c r="DH80" i="6" s="1"/>
  <c r="CF82" i="6"/>
  <c r="DH82" i="6" s="1"/>
  <c r="CF84" i="6"/>
  <c r="DH84" i="6" s="1"/>
  <c r="CF86" i="6"/>
  <c r="DH86" i="6" s="1"/>
  <c r="CF88" i="6"/>
  <c r="DH88" i="6" s="1"/>
  <c r="CF90" i="6"/>
  <c r="DH90" i="6" s="1"/>
  <c r="CF92" i="6"/>
  <c r="DH92" i="6" s="1"/>
  <c r="CF94" i="6"/>
  <c r="DH94" i="6" s="1"/>
  <c r="CF96" i="6"/>
  <c r="DH96" i="6" s="1"/>
  <c r="CF98" i="6"/>
  <c r="DH98" i="6" s="1"/>
  <c r="CF37" i="6"/>
  <c r="DH37" i="6" s="1"/>
  <c r="CF45" i="6"/>
  <c r="DH45" i="6" s="1"/>
  <c r="CF53" i="6"/>
  <c r="DH53" i="6" s="1"/>
  <c r="CF61" i="6"/>
  <c r="DH61" i="6" s="1"/>
  <c r="CF69" i="6"/>
  <c r="DH69" i="6" s="1"/>
  <c r="CF77" i="6"/>
  <c r="DH77" i="6" s="1"/>
  <c r="CF85" i="6"/>
  <c r="DH85" i="6" s="1"/>
  <c r="CF93" i="6"/>
  <c r="DH93" i="6" s="1"/>
  <c r="CF97" i="6"/>
  <c r="DH97" i="6" s="1"/>
  <c r="CF43" i="6"/>
  <c r="DH43" i="6" s="1"/>
  <c r="CF51" i="6"/>
  <c r="DH51" i="6" s="1"/>
  <c r="CF59" i="6"/>
  <c r="DH59" i="6" s="1"/>
  <c r="CF67" i="6"/>
  <c r="DH67" i="6" s="1"/>
  <c r="CF75" i="6"/>
  <c r="DH75" i="6" s="1"/>
  <c r="CF83" i="6"/>
  <c r="DH83" i="6" s="1"/>
  <c r="CF91" i="6"/>
  <c r="DH91" i="6" s="1"/>
  <c r="CF41" i="6"/>
  <c r="DH41" i="6" s="1"/>
  <c r="CF49" i="6"/>
  <c r="DH49" i="6" s="1"/>
  <c r="CF57" i="6"/>
  <c r="DH57" i="6" s="1"/>
  <c r="CF65" i="6"/>
  <c r="DH65" i="6" s="1"/>
  <c r="CF73" i="6"/>
  <c r="DH73" i="6" s="1"/>
  <c r="CF81" i="6"/>
  <c r="DH81" i="6" s="1"/>
  <c r="CF89" i="6"/>
  <c r="DH89" i="6" s="1"/>
  <c r="CF95" i="6"/>
  <c r="DH95" i="6" s="1"/>
  <c r="CF99" i="6"/>
  <c r="DH99" i="6" s="1"/>
  <c r="CF39" i="6"/>
  <c r="CF47" i="6"/>
  <c r="DH47" i="6" s="1"/>
  <c r="CF55" i="6"/>
  <c r="DH55" i="6" s="1"/>
  <c r="CF63" i="6"/>
  <c r="DH63" i="6" s="1"/>
  <c r="CF71" i="6"/>
  <c r="DH71" i="6" s="1"/>
  <c r="CF79" i="6"/>
  <c r="DH79" i="6" s="1"/>
  <c r="CF87" i="6"/>
  <c r="DH87" i="6" s="1"/>
  <c r="CX5" i="6"/>
  <c r="DZ5" i="6" s="1"/>
  <c r="CX9" i="6"/>
  <c r="DZ9" i="6" s="1"/>
  <c r="CX13" i="6"/>
  <c r="DZ13" i="6" s="1"/>
  <c r="CX17" i="6"/>
  <c r="DZ17" i="6" s="1"/>
  <c r="CX6" i="6"/>
  <c r="DZ6" i="6" s="1"/>
  <c r="CX10" i="6"/>
  <c r="DZ10" i="6" s="1"/>
  <c r="CX14" i="6"/>
  <c r="DZ14" i="6" s="1"/>
  <c r="CX18" i="6"/>
  <c r="DZ18" i="6" s="1"/>
  <c r="CX22" i="6"/>
  <c r="DZ22" i="6" s="1"/>
  <c r="CX26" i="6"/>
  <c r="DZ26" i="6" s="1"/>
  <c r="CX30" i="6"/>
  <c r="DZ30" i="6" s="1"/>
  <c r="CX7" i="6"/>
  <c r="DZ7" i="6" s="1"/>
  <c r="CX15" i="6"/>
  <c r="DZ15" i="6" s="1"/>
  <c r="CX25" i="6"/>
  <c r="DZ25" i="6" s="1"/>
  <c r="CX28" i="6"/>
  <c r="DZ28" i="6" s="1"/>
  <c r="CX31" i="6"/>
  <c r="DZ31" i="6" s="1"/>
  <c r="CX34" i="6"/>
  <c r="DZ34" i="6" s="1"/>
  <c r="CX38" i="6"/>
  <c r="DZ38" i="6" s="1"/>
  <c r="CX40" i="6"/>
  <c r="DZ40" i="6" s="1"/>
  <c r="CX41" i="6"/>
  <c r="DZ41" i="6" s="1"/>
  <c r="CX42" i="6"/>
  <c r="DZ42" i="6" s="1"/>
  <c r="CX43" i="6"/>
  <c r="DZ43" i="6" s="1"/>
  <c r="CX44" i="6"/>
  <c r="DZ44" i="6" s="1"/>
  <c r="CX45" i="6"/>
  <c r="DZ45" i="6" s="1"/>
  <c r="CX46" i="6"/>
  <c r="DZ46" i="6" s="1"/>
  <c r="CX47" i="6"/>
  <c r="DZ47" i="6" s="1"/>
  <c r="CX48" i="6"/>
  <c r="DZ48" i="6" s="1"/>
  <c r="CX49" i="6"/>
  <c r="DZ49" i="6" s="1"/>
  <c r="CX50" i="6"/>
  <c r="DZ50" i="6" s="1"/>
  <c r="CX51" i="6"/>
  <c r="CX52" i="6"/>
  <c r="DZ52" i="6" s="1"/>
  <c r="CX53" i="6"/>
  <c r="DZ53" i="6" s="1"/>
  <c r="CX54" i="6"/>
  <c r="DZ54" i="6" s="1"/>
  <c r="CX55" i="6"/>
  <c r="DZ55" i="6" s="1"/>
  <c r="CX56" i="6"/>
  <c r="DZ56" i="6" s="1"/>
  <c r="CX57" i="6"/>
  <c r="DZ57" i="6" s="1"/>
  <c r="CX58" i="6"/>
  <c r="DZ58" i="6" s="1"/>
  <c r="CX59" i="6"/>
  <c r="DZ59" i="6" s="1"/>
  <c r="CX60" i="6"/>
  <c r="DZ60" i="6" s="1"/>
  <c r="CX61" i="6"/>
  <c r="DZ61" i="6" s="1"/>
  <c r="CX62" i="6"/>
  <c r="DZ62" i="6" s="1"/>
  <c r="CX63" i="6"/>
  <c r="CX64" i="6"/>
  <c r="DZ64" i="6" s="1"/>
  <c r="CX65" i="6"/>
  <c r="DZ65" i="6" s="1"/>
  <c r="CX66" i="6"/>
  <c r="DZ66" i="6" s="1"/>
  <c r="CX67" i="6"/>
  <c r="CX68" i="6"/>
  <c r="DZ68" i="6" s="1"/>
  <c r="CX69" i="6"/>
  <c r="DZ69" i="6" s="1"/>
  <c r="CX70" i="6"/>
  <c r="DZ70" i="6" s="1"/>
  <c r="CX71" i="6"/>
  <c r="DZ71" i="6" s="1"/>
  <c r="CX72" i="6"/>
  <c r="DZ72" i="6" s="1"/>
  <c r="CX73" i="6"/>
  <c r="DZ73" i="6" s="1"/>
  <c r="CX74" i="6"/>
  <c r="DZ74" i="6" s="1"/>
  <c r="CX75" i="6"/>
  <c r="DZ75" i="6" s="1"/>
  <c r="CX76" i="6"/>
  <c r="DZ76" i="6" s="1"/>
  <c r="CX8" i="6"/>
  <c r="DZ8" i="6" s="1"/>
  <c r="CX16" i="6"/>
  <c r="DZ16" i="6" s="1"/>
  <c r="CX21" i="6"/>
  <c r="DZ21" i="6" s="1"/>
  <c r="CX24" i="6"/>
  <c r="DZ24" i="6" s="1"/>
  <c r="CX27" i="6"/>
  <c r="DZ27" i="6" s="1"/>
  <c r="CX35" i="6"/>
  <c r="DZ35" i="6" s="1"/>
  <c r="CX39" i="6"/>
  <c r="DZ39" i="6" s="1"/>
  <c r="CX19" i="6"/>
  <c r="DZ19" i="6" s="1"/>
  <c r="CX23" i="6"/>
  <c r="DZ23" i="6" s="1"/>
  <c r="CX36" i="6"/>
  <c r="DZ36" i="6" s="1"/>
  <c r="CX12" i="6"/>
  <c r="DZ12" i="6" s="1"/>
  <c r="CX29" i="6"/>
  <c r="DZ29" i="6" s="1"/>
  <c r="CX37" i="6"/>
  <c r="DZ37" i="6" s="1"/>
  <c r="CX20" i="6"/>
  <c r="DZ20" i="6" s="1"/>
  <c r="CX32" i="6"/>
  <c r="DZ32" i="6" s="1"/>
  <c r="CX79" i="6"/>
  <c r="DZ79" i="6" s="1"/>
  <c r="CX81" i="6"/>
  <c r="DZ81" i="6" s="1"/>
  <c r="CX83" i="6"/>
  <c r="DZ83" i="6" s="1"/>
  <c r="CX85" i="6"/>
  <c r="DZ85" i="6" s="1"/>
  <c r="CX87" i="6"/>
  <c r="DZ87" i="6" s="1"/>
  <c r="CX89" i="6"/>
  <c r="DZ89" i="6" s="1"/>
  <c r="CX91" i="6"/>
  <c r="DZ91" i="6" s="1"/>
  <c r="CX93" i="6"/>
  <c r="DZ93" i="6" s="1"/>
  <c r="CX95" i="6"/>
  <c r="DZ95" i="6" s="1"/>
  <c r="CX97" i="6"/>
  <c r="DZ97" i="6" s="1"/>
  <c r="CX99" i="6"/>
  <c r="DZ99" i="6" s="1"/>
  <c r="CX11" i="6"/>
  <c r="DZ11" i="6" s="1"/>
  <c r="CX77" i="6"/>
  <c r="DZ77" i="6" s="1"/>
  <c r="CX78" i="6"/>
  <c r="DZ78" i="6" s="1"/>
  <c r="CX82" i="6"/>
  <c r="DZ82" i="6" s="1"/>
  <c r="CX86" i="6"/>
  <c r="DZ86" i="6" s="1"/>
  <c r="CX90" i="6"/>
  <c r="DZ90" i="6" s="1"/>
  <c r="CX94" i="6"/>
  <c r="DZ94" i="6" s="1"/>
  <c r="CX98" i="6"/>
  <c r="DZ98" i="6" s="1"/>
  <c r="CX4" i="6"/>
  <c r="DZ4" i="6" s="1"/>
  <c r="CX33" i="6"/>
  <c r="DZ33" i="6" s="1"/>
  <c r="CX88" i="6"/>
  <c r="DZ88" i="6" s="1"/>
  <c r="CX84" i="6"/>
  <c r="DZ84" i="6" s="1"/>
  <c r="CX80" i="6"/>
  <c r="DZ80" i="6" s="1"/>
  <c r="CX96" i="6"/>
  <c r="DZ96" i="6" s="1"/>
  <c r="CX92" i="6"/>
  <c r="DZ92" i="6" s="1"/>
  <c r="CV7" i="6"/>
  <c r="DX7" i="6" s="1"/>
  <c r="CV11" i="6"/>
  <c r="DX11" i="6" s="1"/>
  <c r="CV15" i="6"/>
  <c r="DX15" i="6" s="1"/>
  <c r="CV19" i="6"/>
  <c r="DX19" i="6" s="1"/>
  <c r="CV8" i="6"/>
  <c r="DX8" i="6" s="1"/>
  <c r="CV12" i="6"/>
  <c r="DX12" i="6" s="1"/>
  <c r="CV16" i="6"/>
  <c r="DX16" i="6" s="1"/>
  <c r="CV20" i="6"/>
  <c r="DX20" i="6" s="1"/>
  <c r="CV24" i="6"/>
  <c r="DX24" i="6" s="1"/>
  <c r="CV28" i="6"/>
  <c r="DX28" i="6" s="1"/>
  <c r="CV32" i="6"/>
  <c r="DX32" i="6" s="1"/>
  <c r="CV9" i="6"/>
  <c r="DX9" i="6" s="1"/>
  <c r="CV17" i="6"/>
  <c r="DX17" i="6" s="1"/>
  <c r="CV27" i="6"/>
  <c r="DX27" i="6" s="1"/>
  <c r="CV30" i="6"/>
  <c r="DX30" i="6" s="1"/>
  <c r="CV35" i="6"/>
  <c r="DX35" i="6" s="1"/>
  <c r="CV39" i="6"/>
  <c r="DX39" i="6" s="1"/>
  <c r="CV10" i="6"/>
  <c r="DX10" i="6" s="1"/>
  <c r="CV18" i="6"/>
  <c r="DX18" i="6" s="1"/>
  <c r="CV23" i="6"/>
  <c r="DX23" i="6" s="1"/>
  <c r="CV26" i="6"/>
  <c r="DX26" i="6" s="1"/>
  <c r="CV29" i="6"/>
  <c r="CV36" i="6"/>
  <c r="DX36" i="6" s="1"/>
  <c r="CV5" i="6"/>
  <c r="DX5" i="6" s="1"/>
  <c r="CV22" i="6"/>
  <c r="DX22" i="6" s="1"/>
  <c r="CV37" i="6"/>
  <c r="DX37" i="6" s="1"/>
  <c r="CV41" i="6"/>
  <c r="DX41" i="6" s="1"/>
  <c r="CV43" i="6"/>
  <c r="DX43" i="6" s="1"/>
  <c r="CV45" i="6"/>
  <c r="DX45" i="6" s="1"/>
  <c r="CV47" i="6"/>
  <c r="DX47" i="6" s="1"/>
  <c r="CV49" i="6"/>
  <c r="DX49" i="6" s="1"/>
  <c r="CV51" i="6"/>
  <c r="DX51" i="6" s="1"/>
  <c r="CV53" i="6"/>
  <c r="DX53" i="6" s="1"/>
  <c r="CV55" i="6"/>
  <c r="CV57" i="6"/>
  <c r="DX57" i="6" s="1"/>
  <c r="CV59" i="6"/>
  <c r="DX59" i="6" s="1"/>
  <c r="CV61" i="6"/>
  <c r="DX61" i="6" s="1"/>
  <c r="CV63" i="6"/>
  <c r="DX63" i="6" s="1"/>
  <c r="CV65" i="6"/>
  <c r="DX65" i="6" s="1"/>
  <c r="CV67" i="6"/>
  <c r="DX67" i="6" s="1"/>
  <c r="CV69" i="6"/>
  <c r="DX69" i="6" s="1"/>
  <c r="CV71" i="6"/>
  <c r="DX71" i="6" s="1"/>
  <c r="CV73" i="6"/>
  <c r="DX73" i="6" s="1"/>
  <c r="CV75" i="6"/>
  <c r="DX75" i="6" s="1"/>
  <c r="CV77" i="6"/>
  <c r="DX77" i="6" s="1"/>
  <c r="CV4" i="6"/>
  <c r="DX4" i="6" s="1"/>
  <c r="CV14" i="6"/>
  <c r="DX14" i="6" s="1"/>
  <c r="CV21" i="6"/>
  <c r="DX21" i="6" s="1"/>
  <c r="CV38" i="6"/>
  <c r="DX38" i="6" s="1"/>
  <c r="CV78" i="6"/>
  <c r="CV79" i="6"/>
  <c r="DX79" i="6" s="1"/>
  <c r="CV80" i="6"/>
  <c r="DX80" i="6" s="1"/>
  <c r="CV81" i="6"/>
  <c r="DX81" i="6" s="1"/>
  <c r="CV82" i="6"/>
  <c r="CV83" i="6"/>
  <c r="DX83" i="6" s="1"/>
  <c r="CV84" i="6"/>
  <c r="DX84" i="6" s="1"/>
  <c r="CV85" i="6"/>
  <c r="DX85" i="6" s="1"/>
  <c r="CV86" i="6"/>
  <c r="DX86" i="6" s="1"/>
  <c r="CV87" i="6"/>
  <c r="DX87" i="6" s="1"/>
  <c r="CV88" i="6"/>
  <c r="DX88" i="6" s="1"/>
  <c r="CV89" i="6"/>
  <c r="DX89" i="6" s="1"/>
  <c r="CV90" i="6"/>
  <c r="DX90" i="6" s="1"/>
  <c r="CV91" i="6"/>
  <c r="DX91" i="6" s="1"/>
  <c r="CV92" i="6"/>
  <c r="DX92" i="6" s="1"/>
  <c r="CV93" i="6"/>
  <c r="DX93" i="6" s="1"/>
  <c r="CV94" i="6"/>
  <c r="CV95" i="6"/>
  <c r="DX95" i="6" s="1"/>
  <c r="CV96" i="6"/>
  <c r="DX96" i="6" s="1"/>
  <c r="CV97" i="6"/>
  <c r="DX97" i="6" s="1"/>
  <c r="CV98" i="6"/>
  <c r="DX98" i="6" s="1"/>
  <c r="CV99" i="6"/>
  <c r="DX99" i="6" s="1"/>
  <c r="CV13" i="6"/>
  <c r="DX13" i="6" s="1"/>
  <c r="CV25" i="6"/>
  <c r="DX25" i="6" s="1"/>
  <c r="CV42" i="6"/>
  <c r="CV46" i="6"/>
  <c r="DX46" i="6" s="1"/>
  <c r="CV50" i="6"/>
  <c r="DX50" i="6" s="1"/>
  <c r="CV54" i="6"/>
  <c r="DX54" i="6" s="1"/>
  <c r="CV58" i="6"/>
  <c r="DX58" i="6" s="1"/>
  <c r="CV62" i="6"/>
  <c r="DX62" i="6" s="1"/>
  <c r="CV66" i="6"/>
  <c r="DX66" i="6" s="1"/>
  <c r="CV70" i="6"/>
  <c r="DX70" i="6" s="1"/>
  <c r="CV74" i="6"/>
  <c r="CV6" i="6"/>
  <c r="DX6" i="6" s="1"/>
  <c r="CV34" i="6"/>
  <c r="DX34" i="6" s="1"/>
  <c r="CV44" i="6"/>
  <c r="DX44" i="6" s="1"/>
  <c r="CV52" i="6"/>
  <c r="DX52" i="6" s="1"/>
  <c r="CV60" i="6"/>
  <c r="DX60" i="6" s="1"/>
  <c r="CV68" i="6"/>
  <c r="DX68" i="6" s="1"/>
  <c r="CV76" i="6"/>
  <c r="DX76" i="6" s="1"/>
  <c r="CV33" i="6"/>
  <c r="DX33" i="6" s="1"/>
  <c r="CV40" i="6"/>
  <c r="DX40" i="6" s="1"/>
  <c r="CV48" i="6"/>
  <c r="DX48" i="6" s="1"/>
  <c r="CV56" i="6"/>
  <c r="DX56" i="6" s="1"/>
  <c r="CV64" i="6"/>
  <c r="DX64" i="6" s="1"/>
  <c r="CV31" i="6"/>
  <c r="DX31" i="6" s="1"/>
  <c r="CV72" i="6"/>
  <c r="DX72" i="6" s="1"/>
  <c r="CN5" i="6"/>
  <c r="DP5" i="6" s="1"/>
  <c r="CN9" i="6"/>
  <c r="DP9" i="6" s="1"/>
  <c r="CN13" i="6"/>
  <c r="DP13" i="6" s="1"/>
  <c r="CN17" i="6"/>
  <c r="DP17" i="6" s="1"/>
  <c r="CN21" i="6"/>
  <c r="DP21" i="6" s="1"/>
  <c r="CN6" i="6"/>
  <c r="DP6" i="6" s="1"/>
  <c r="CN10" i="6"/>
  <c r="DP10" i="6" s="1"/>
  <c r="CN14" i="6"/>
  <c r="DP14" i="6" s="1"/>
  <c r="CN18" i="6"/>
  <c r="DP18" i="6" s="1"/>
  <c r="CN22" i="6"/>
  <c r="DP22" i="6" s="1"/>
  <c r="CN26" i="6"/>
  <c r="DP26" i="6" s="1"/>
  <c r="CN30" i="6"/>
  <c r="DP30" i="6" s="1"/>
  <c r="CN7" i="6"/>
  <c r="DP7" i="6" s="1"/>
  <c r="CN15" i="6"/>
  <c r="DP15" i="6" s="1"/>
  <c r="CN23" i="6"/>
  <c r="DP23" i="6" s="1"/>
  <c r="CN33" i="6"/>
  <c r="DP33" i="6" s="1"/>
  <c r="CN37" i="6"/>
  <c r="DP37" i="6" s="1"/>
  <c r="CN8" i="6"/>
  <c r="DP8" i="6" s="1"/>
  <c r="CN16" i="6"/>
  <c r="DP16" i="6" s="1"/>
  <c r="CN29" i="6"/>
  <c r="DP29" i="6" s="1"/>
  <c r="CN32" i="6"/>
  <c r="DP32" i="6" s="1"/>
  <c r="CN34" i="6"/>
  <c r="DP34" i="6" s="1"/>
  <c r="CN38" i="6"/>
  <c r="DP38" i="6" s="1"/>
  <c r="CN11" i="6"/>
  <c r="DP11" i="6" s="1"/>
  <c r="CN25" i="6"/>
  <c r="DP25" i="6" s="1"/>
  <c r="CN31" i="6"/>
  <c r="DP31" i="6" s="1"/>
  <c r="CN35" i="6"/>
  <c r="DP35" i="6" s="1"/>
  <c r="CN41" i="6"/>
  <c r="DP41" i="6" s="1"/>
  <c r="CN43" i="6"/>
  <c r="DP43" i="6" s="1"/>
  <c r="CN45" i="6"/>
  <c r="DP45" i="6" s="1"/>
  <c r="CN47" i="6"/>
  <c r="DP47" i="6" s="1"/>
  <c r="CN49" i="6"/>
  <c r="DP49" i="6" s="1"/>
  <c r="CN51" i="6"/>
  <c r="DP51" i="6" s="1"/>
  <c r="CN53" i="6"/>
  <c r="CN55" i="6"/>
  <c r="DP55" i="6" s="1"/>
  <c r="CN57" i="6"/>
  <c r="DP57" i="6" s="1"/>
  <c r="CN59" i="6"/>
  <c r="DP59" i="6" s="1"/>
  <c r="CN61" i="6"/>
  <c r="DP61" i="6" s="1"/>
  <c r="CN63" i="6"/>
  <c r="DP63" i="6" s="1"/>
  <c r="CN65" i="6"/>
  <c r="DP65" i="6" s="1"/>
  <c r="CN67" i="6"/>
  <c r="DP67" i="6" s="1"/>
  <c r="CN69" i="6"/>
  <c r="DP69" i="6" s="1"/>
  <c r="CN71" i="6"/>
  <c r="DP71" i="6" s="1"/>
  <c r="CN73" i="6"/>
  <c r="DP73" i="6" s="1"/>
  <c r="CN75" i="6"/>
  <c r="DP75" i="6" s="1"/>
  <c r="CN77" i="6"/>
  <c r="DP77" i="6" s="1"/>
  <c r="CN4" i="6"/>
  <c r="DP4" i="6" s="1"/>
  <c r="CN20" i="6"/>
  <c r="DP20" i="6" s="1"/>
  <c r="CN24" i="6"/>
  <c r="DP24" i="6" s="1"/>
  <c r="CN36" i="6"/>
  <c r="DP36" i="6" s="1"/>
  <c r="CN79" i="6"/>
  <c r="DP79" i="6" s="1"/>
  <c r="CN80" i="6"/>
  <c r="DP80" i="6" s="1"/>
  <c r="CN81" i="6"/>
  <c r="DP81" i="6" s="1"/>
  <c r="CN82" i="6"/>
  <c r="DP82" i="6" s="1"/>
  <c r="CN83" i="6"/>
  <c r="DP83" i="6" s="1"/>
  <c r="CN84" i="6"/>
  <c r="DP84" i="6" s="1"/>
  <c r="CN85" i="6"/>
  <c r="DP85" i="6" s="1"/>
  <c r="CN86" i="6"/>
  <c r="DP86" i="6" s="1"/>
  <c r="CN87" i="6"/>
  <c r="DP87" i="6" s="1"/>
  <c r="CN88" i="6"/>
  <c r="DP88" i="6" s="1"/>
  <c r="CN89" i="6"/>
  <c r="DP89" i="6" s="1"/>
  <c r="CN90" i="6"/>
  <c r="DP90" i="6" s="1"/>
  <c r="CN91" i="6"/>
  <c r="DP91" i="6" s="1"/>
  <c r="CN92" i="6"/>
  <c r="DP92" i="6" s="1"/>
  <c r="CN93" i="6"/>
  <c r="DP93" i="6" s="1"/>
  <c r="CN94" i="6"/>
  <c r="DP94" i="6" s="1"/>
  <c r="CN95" i="6"/>
  <c r="DP95" i="6" s="1"/>
  <c r="CN96" i="6"/>
  <c r="DP96" i="6" s="1"/>
  <c r="CN97" i="6"/>
  <c r="DP97" i="6" s="1"/>
  <c r="CN98" i="6"/>
  <c r="DP98" i="6" s="1"/>
  <c r="CN99" i="6"/>
  <c r="DP99" i="6" s="1"/>
  <c r="CN28" i="6"/>
  <c r="DP28" i="6" s="1"/>
  <c r="CN44" i="6"/>
  <c r="CN48" i="6"/>
  <c r="CN52" i="6"/>
  <c r="DP52" i="6" s="1"/>
  <c r="CN56" i="6"/>
  <c r="DP56" i="6" s="1"/>
  <c r="CN60" i="6"/>
  <c r="DP60" i="6" s="1"/>
  <c r="CN64" i="6"/>
  <c r="DP64" i="6" s="1"/>
  <c r="CN68" i="6"/>
  <c r="DP68" i="6" s="1"/>
  <c r="CN72" i="6"/>
  <c r="DP72" i="6" s="1"/>
  <c r="CN76" i="6"/>
  <c r="DP76" i="6" s="1"/>
  <c r="CN40" i="6"/>
  <c r="DP40" i="6" s="1"/>
  <c r="CN39" i="6"/>
  <c r="DP39" i="6" s="1"/>
  <c r="CN42" i="6"/>
  <c r="DP42" i="6" s="1"/>
  <c r="CN50" i="6"/>
  <c r="DP50" i="6" s="1"/>
  <c r="CN58" i="6"/>
  <c r="DP58" i="6" s="1"/>
  <c r="CN66" i="6"/>
  <c r="DP66" i="6" s="1"/>
  <c r="CN74" i="6"/>
  <c r="DP74" i="6" s="1"/>
  <c r="CN46" i="6"/>
  <c r="DP46" i="6" s="1"/>
  <c r="CN54" i="6"/>
  <c r="CN62" i="6"/>
  <c r="DP62" i="6" s="1"/>
  <c r="CN70" i="6"/>
  <c r="DP70" i="6" s="1"/>
  <c r="CN27" i="6"/>
  <c r="DP27" i="6" s="1"/>
  <c r="CN19" i="6"/>
  <c r="DP19" i="6" s="1"/>
  <c r="CN12" i="6"/>
  <c r="DP12" i="6" s="1"/>
  <c r="CN78" i="6"/>
  <c r="DP78" i="6" s="1"/>
  <c r="CM5" i="6"/>
  <c r="CM6" i="6"/>
  <c r="CM7" i="6"/>
  <c r="CM8" i="6"/>
  <c r="CM9" i="6"/>
  <c r="CM10" i="6"/>
  <c r="CM11" i="6"/>
  <c r="CM12" i="6"/>
  <c r="CM13" i="6"/>
  <c r="CM14" i="6"/>
  <c r="CM15" i="6"/>
  <c r="CM16" i="6"/>
  <c r="CM17" i="6"/>
  <c r="CM18" i="6"/>
  <c r="CM19" i="6"/>
  <c r="CM20" i="6"/>
  <c r="CM21" i="6"/>
  <c r="CM22" i="6"/>
  <c r="CM23" i="6"/>
  <c r="CM24" i="6"/>
  <c r="CM25" i="6"/>
  <c r="CM26" i="6"/>
  <c r="CM27" i="6"/>
  <c r="CM28" i="6"/>
  <c r="CM29" i="6"/>
  <c r="CM30" i="6"/>
  <c r="CM31" i="6"/>
  <c r="CM32" i="6"/>
  <c r="CM33" i="6"/>
  <c r="CM34" i="6"/>
  <c r="CM38" i="6"/>
  <c r="CM35" i="6"/>
  <c r="CM39" i="6"/>
  <c r="CM41" i="6"/>
  <c r="CM42" i="6"/>
  <c r="CM43" i="6"/>
  <c r="CM44" i="6"/>
  <c r="CM45" i="6"/>
  <c r="CM46" i="6"/>
  <c r="CM47" i="6"/>
  <c r="CM48" i="6"/>
  <c r="CM49" i="6"/>
  <c r="CM50" i="6"/>
  <c r="CM51" i="6"/>
  <c r="CM52" i="6"/>
  <c r="CM53" i="6"/>
  <c r="CM54" i="6"/>
  <c r="CM55" i="6"/>
  <c r="CM56" i="6"/>
  <c r="CM57" i="6"/>
  <c r="CM58" i="6"/>
  <c r="CM59" i="6"/>
  <c r="CM60" i="6"/>
  <c r="CM61" i="6"/>
  <c r="CM62" i="6"/>
  <c r="CM63" i="6"/>
  <c r="CM64" i="6"/>
  <c r="CM65" i="6"/>
  <c r="CM66" i="6"/>
  <c r="CM67" i="6"/>
  <c r="CM68" i="6"/>
  <c r="CM69" i="6"/>
  <c r="CM70" i="6"/>
  <c r="CM71" i="6"/>
  <c r="CM72" i="6"/>
  <c r="CM73" i="6"/>
  <c r="CM74" i="6"/>
  <c r="CM75" i="6"/>
  <c r="CM76" i="6"/>
  <c r="CM77" i="6"/>
  <c r="CM78" i="6"/>
  <c r="CM36" i="6"/>
  <c r="CM79" i="6"/>
  <c r="CM80" i="6"/>
  <c r="CM81" i="6"/>
  <c r="CM82" i="6"/>
  <c r="CM83" i="6"/>
  <c r="CM84" i="6"/>
  <c r="CM85" i="6"/>
  <c r="CM86" i="6"/>
  <c r="CM87" i="6"/>
  <c r="CM88" i="6"/>
  <c r="CM89" i="6"/>
  <c r="CM90" i="6"/>
  <c r="CM91" i="6"/>
  <c r="CM92" i="6"/>
  <c r="DO92" i="6" s="1"/>
  <c r="CM93" i="6"/>
  <c r="CM94" i="6"/>
  <c r="CM95" i="6"/>
  <c r="CM96" i="6"/>
  <c r="CM97" i="6"/>
  <c r="CM98" i="6"/>
  <c r="CM99" i="6"/>
  <c r="CM37" i="6"/>
  <c r="CM40" i="6"/>
  <c r="CM4" i="6"/>
  <c r="CU5" i="6"/>
  <c r="CU6" i="6"/>
  <c r="DW6" i="6" s="1"/>
  <c r="CU7" i="6"/>
  <c r="DW7" i="6" s="1"/>
  <c r="CU8" i="6"/>
  <c r="DW8" i="6" s="1"/>
  <c r="CU9" i="6"/>
  <c r="DW9" i="6" s="1"/>
  <c r="CU10" i="6"/>
  <c r="DW10" i="6" s="1"/>
  <c r="CU11" i="6"/>
  <c r="DW11" i="6" s="1"/>
  <c r="CU12" i="6"/>
  <c r="DW12" i="6" s="1"/>
  <c r="CU13" i="6"/>
  <c r="DW13" i="6" s="1"/>
  <c r="CU14" i="6"/>
  <c r="DW14" i="6" s="1"/>
  <c r="CU15" i="6"/>
  <c r="DW15" i="6" s="1"/>
  <c r="CU16" i="6"/>
  <c r="DW16" i="6" s="1"/>
  <c r="CU17" i="6"/>
  <c r="DW17" i="6" s="1"/>
  <c r="CU18" i="6"/>
  <c r="CU19" i="6"/>
  <c r="DW19" i="6" s="1"/>
  <c r="CU20" i="6"/>
  <c r="DW20" i="6" s="1"/>
  <c r="CU21" i="6"/>
  <c r="DW21" i="6" s="1"/>
  <c r="CU22" i="6"/>
  <c r="DW22" i="6" s="1"/>
  <c r="CU23" i="6"/>
  <c r="DW23" i="6" s="1"/>
  <c r="CU24" i="6"/>
  <c r="DW24" i="6" s="1"/>
  <c r="CU25" i="6"/>
  <c r="DW25" i="6" s="1"/>
  <c r="CU26" i="6"/>
  <c r="DW26" i="6" s="1"/>
  <c r="CU27" i="6"/>
  <c r="DW27" i="6" s="1"/>
  <c r="CU28" i="6"/>
  <c r="DW28" i="6" s="1"/>
  <c r="CU29" i="6"/>
  <c r="DW29" i="6" s="1"/>
  <c r="CU30" i="6"/>
  <c r="CU31" i="6"/>
  <c r="DW31" i="6" s="1"/>
  <c r="CU32" i="6"/>
  <c r="DW32" i="6" s="1"/>
  <c r="CU36" i="6"/>
  <c r="DW36" i="6" s="1"/>
  <c r="CU33" i="6"/>
  <c r="DW33" i="6" s="1"/>
  <c r="CU37" i="6"/>
  <c r="DW37" i="6" s="1"/>
  <c r="CU40" i="6"/>
  <c r="DW40" i="6" s="1"/>
  <c r="CU41" i="6"/>
  <c r="DW41" i="6" s="1"/>
  <c r="CU42" i="6"/>
  <c r="DW42" i="6" s="1"/>
  <c r="CU43" i="6"/>
  <c r="DW43" i="6" s="1"/>
  <c r="CU44" i="6"/>
  <c r="DW44" i="6" s="1"/>
  <c r="CU45" i="6"/>
  <c r="DW45" i="6" s="1"/>
  <c r="CU46" i="6"/>
  <c r="DW46" i="6" s="1"/>
  <c r="CU47" i="6"/>
  <c r="DW47" i="6" s="1"/>
  <c r="CU48" i="6"/>
  <c r="DW48" i="6" s="1"/>
  <c r="CU49" i="6"/>
  <c r="DW49" i="6" s="1"/>
  <c r="CU50" i="6"/>
  <c r="DW50" i="6" s="1"/>
  <c r="CU51" i="6"/>
  <c r="DW51" i="6" s="1"/>
  <c r="CU52" i="6"/>
  <c r="DW52" i="6" s="1"/>
  <c r="CU53" i="6"/>
  <c r="DW53" i="6" s="1"/>
  <c r="CU54" i="6"/>
  <c r="DW54" i="6" s="1"/>
  <c r="CU55" i="6"/>
  <c r="DW55" i="6" s="1"/>
  <c r="CU56" i="6"/>
  <c r="DW56" i="6" s="1"/>
  <c r="CU57" i="6"/>
  <c r="DW57" i="6" s="1"/>
  <c r="CU58" i="6"/>
  <c r="DW58" i="6" s="1"/>
  <c r="CU59" i="6"/>
  <c r="DW59" i="6" s="1"/>
  <c r="CU60" i="6"/>
  <c r="DW60" i="6" s="1"/>
  <c r="CU61" i="6"/>
  <c r="DW61" i="6" s="1"/>
  <c r="CU62" i="6"/>
  <c r="DW62" i="6" s="1"/>
  <c r="CU63" i="6"/>
  <c r="DW63" i="6" s="1"/>
  <c r="CU64" i="6"/>
  <c r="DW64" i="6" s="1"/>
  <c r="CU65" i="6"/>
  <c r="DW65" i="6" s="1"/>
  <c r="CU66" i="6"/>
  <c r="DW66" i="6" s="1"/>
  <c r="CU67" i="6"/>
  <c r="DW67" i="6" s="1"/>
  <c r="CU68" i="6"/>
  <c r="DW68" i="6" s="1"/>
  <c r="CU69" i="6"/>
  <c r="DW69" i="6" s="1"/>
  <c r="CU70" i="6"/>
  <c r="DW70" i="6" s="1"/>
  <c r="CU71" i="6"/>
  <c r="DW71" i="6" s="1"/>
  <c r="CU72" i="6"/>
  <c r="DW72" i="6" s="1"/>
  <c r="CU73" i="6"/>
  <c r="DW73" i="6" s="1"/>
  <c r="CU74" i="6"/>
  <c r="DW74" i="6" s="1"/>
  <c r="CU75" i="6"/>
  <c r="DW75" i="6" s="1"/>
  <c r="CU76" i="6"/>
  <c r="DW76" i="6" s="1"/>
  <c r="CU77" i="6"/>
  <c r="DW77" i="6" s="1"/>
  <c r="CU78" i="6"/>
  <c r="DW78" i="6" s="1"/>
  <c r="CU38" i="6"/>
  <c r="DW38" i="6" s="1"/>
  <c r="CU79" i="6"/>
  <c r="DW79" i="6" s="1"/>
  <c r="CU80" i="6"/>
  <c r="DW80" i="6" s="1"/>
  <c r="CU81" i="6"/>
  <c r="DW81" i="6" s="1"/>
  <c r="CU82" i="6"/>
  <c r="DW82" i="6" s="1"/>
  <c r="CU83" i="6"/>
  <c r="DW83" i="6" s="1"/>
  <c r="CU84" i="6"/>
  <c r="DW84" i="6" s="1"/>
  <c r="CU85" i="6"/>
  <c r="DW85" i="6" s="1"/>
  <c r="CU86" i="6"/>
  <c r="DW86" i="6" s="1"/>
  <c r="CU87" i="6"/>
  <c r="DW87" i="6" s="1"/>
  <c r="CU88" i="6"/>
  <c r="DW88" i="6" s="1"/>
  <c r="CU89" i="6"/>
  <c r="CU90" i="6"/>
  <c r="DW90" i="6" s="1"/>
  <c r="CU91" i="6"/>
  <c r="DW91" i="6" s="1"/>
  <c r="CU92" i="6"/>
  <c r="DW92" i="6" s="1"/>
  <c r="CU93" i="6"/>
  <c r="DW93" i="6" s="1"/>
  <c r="CU94" i="6"/>
  <c r="DW94" i="6" s="1"/>
  <c r="CU95" i="6"/>
  <c r="DW95" i="6" s="1"/>
  <c r="CU96" i="6"/>
  <c r="DW96" i="6" s="1"/>
  <c r="CU97" i="6"/>
  <c r="DW97" i="6" s="1"/>
  <c r="CU98" i="6"/>
  <c r="DW98" i="6" s="1"/>
  <c r="CU99" i="6"/>
  <c r="DW99" i="6" s="1"/>
  <c r="CU39" i="6"/>
  <c r="DW39" i="6" s="1"/>
  <c r="CU34" i="6"/>
  <c r="DW34" i="6" s="1"/>
  <c r="CU4" i="6"/>
  <c r="DW4" i="6" s="1"/>
  <c r="CU35" i="6"/>
  <c r="DW35" i="6" s="1"/>
  <c r="CO8" i="6"/>
  <c r="DQ8" i="6" s="1"/>
  <c r="CO12" i="6"/>
  <c r="DQ12" i="6" s="1"/>
  <c r="CO16" i="6"/>
  <c r="DQ16" i="6" s="1"/>
  <c r="CO20" i="6"/>
  <c r="DQ20" i="6" s="1"/>
  <c r="CO5" i="6"/>
  <c r="DQ5" i="6" s="1"/>
  <c r="CO9" i="6"/>
  <c r="DQ9" i="6" s="1"/>
  <c r="CO13" i="6"/>
  <c r="DQ13" i="6" s="1"/>
  <c r="CO17" i="6"/>
  <c r="DQ17" i="6" s="1"/>
  <c r="CO21" i="6"/>
  <c r="DQ21" i="6" s="1"/>
  <c r="CO25" i="6"/>
  <c r="DQ25" i="6" s="1"/>
  <c r="CO29" i="6"/>
  <c r="DQ29" i="6" s="1"/>
  <c r="CO33" i="6"/>
  <c r="DQ33" i="6" s="1"/>
  <c r="CO34" i="6"/>
  <c r="DQ34" i="6" s="1"/>
  <c r="CO35" i="6"/>
  <c r="DQ35" i="6" s="1"/>
  <c r="CO36" i="6"/>
  <c r="DQ36" i="6" s="1"/>
  <c r="CO37" i="6"/>
  <c r="DQ37" i="6" s="1"/>
  <c r="CO38" i="6"/>
  <c r="DQ38" i="6" s="1"/>
  <c r="CO39" i="6"/>
  <c r="DQ39" i="6" s="1"/>
  <c r="CO40" i="6"/>
  <c r="DQ40" i="6" s="1"/>
  <c r="CO6" i="6"/>
  <c r="DQ6" i="6" s="1"/>
  <c r="CO14" i="6"/>
  <c r="DQ14" i="6" s="1"/>
  <c r="CO24" i="6"/>
  <c r="DQ24" i="6" s="1"/>
  <c r="CO27" i="6"/>
  <c r="DQ27" i="6" s="1"/>
  <c r="CO30" i="6"/>
  <c r="DQ30" i="6" s="1"/>
  <c r="CO7" i="6"/>
  <c r="DQ7" i="6" s="1"/>
  <c r="CO15" i="6"/>
  <c r="DQ15" i="6" s="1"/>
  <c r="CO23" i="6"/>
  <c r="DQ23" i="6" s="1"/>
  <c r="CO26" i="6"/>
  <c r="DQ26" i="6" s="1"/>
  <c r="CO18" i="6"/>
  <c r="DQ18" i="6" s="1"/>
  <c r="CO32" i="6"/>
  <c r="DQ32" i="6" s="1"/>
  <c r="CO78" i="6"/>
  <c r="DQ78" i="6" s="1"/>
  <c r="CO11" i="6"/>
  <c r="DQ11" i="6" s="1"/>
  <c r="CO31" i="6"/>
  <c r="DQ31" i="6" s="1"/>
  <c r="CO41" i="6"/>
  <c r="DQ41" i="6" s="1"/>
  <c r="CO43" i="6"/>
  <c r="DQ43" i="6" s="1"/>
  <c r="CO45" i="6"/>
  <c r="DQ45" i="6" s="1"/>
  <c r="CO47" i="6"/>
  <c r="DQ47" i="6" s="1"/>
  <c r="CO49" i="6"/>
  <c r="DQ49" i="6" s="1"/>
  <c r="CO51" i="6"/>
  <c r="DQ51" i="6" s="1"/>
  <c r="CO53" i="6"/>
  <c r="DQ53" i="6" s="1"/>
  <c r="CO55" i="6"/>
  <c r="DQ55" i="6" s="1"/>
  <c r="CO57" i="6"/>
  <c r="DQ57" i="6" s="1"/>
  <c r="CO59" i="6"/>
  <c r="DQ59" i="6" s="1"/>
  <c r="CO61" i="6"/>
  <c r="DQ61" i="6" s="1"/>
  <c r="CO63" i="6"/>
  <c r="DQ63" i="6" s="1"/>
  <c r="CO65" i="6"/>
  <c r="DQ65" i="6" s="1"/>
  <c r="CO67" i="6"/>
  <c r="DQ67" i="6" s="1"/>
  <c r="CO69" i="6"/>
  <c r="DQ69" i="6" s="1"/>
  <c r="CO71" i="6"/>
  <c r="DQ71" i="6" s="1"/>
  <c r="CO73" i="6"/>
  <c r="DQ73" i="6" s="1"/>
  <c r="CO75" i="6"/>
  <c r="DQ75" i="6" s="1"/>
  <c r="CO77" i="6"/>
  <c r="DQ77" i="6" s="1"/>
  <c r="CO4" i="6"/>
  <c r="DQ4" i="6" s="1"/>
  <c r="CO10" i="6"/>
  <c r="DQ10" i="6" s="1"/>
  <c r="CO79" i="6"/>
  <c r="DQ79" i="6" s="1"/>
  <c r="CO81" i="6"/>
  <c r="DQ81" i="6" s="1"/>
  <c r="CO83" i="6"/>
  <c r="DQ83" i="6" s="1"/>
  <c r="CO85" i="6"/>
  <c r="DQ85" i="6" s="1"/>
  <c r="CO87" i="6"/>
  <c r="DQ87" i="6" s="1"/>
  <c r="CO89" i="6"/>
  <c r="DQ89" i="6" s="1"/>
  <c r="CO91" i="6"/>
  <c r="DQ91" i="6" s="1"/>
  <c r="CO93" i="6"/>
  <c r="DQ93" i="6" s="1"/>
  <c r="CO95" i="6"/>
  <c r="DQ95" i="6" s="1"/>
  <c r="CO97" i="6"/>
  <c r="DQ97" i="6" s="1"/>
  <c r="CO99" i="6"/>
  <c r="DQ99" i="6" s="1"/>
  <c r="CO28" i="6"/>
  <c r="DQ28" i="6" s="1"/>
  <c r="CO44" i="6"/>
  <c r="DQ44" i="6" s="1"/>
  <c r="CO48" i="6"/>
  <c r="DQ48" i="6" s="1"/>
  <c r="CO52" i="6"/>
  <c r="DQ52" i="6" s="1"/>
  <c r="CO56" i="6"/>
  <c r="DQ56" i="6" s="1"/>
  <c r="CO60" i="6"/>
  <c r="DQ60" i="6" s="1"/>
  <c r="CO64" i="6"/>
  <c r="DQ64" i="6" s="1"/>
  <c r="CO68" i="6"/>
  <c r="DQ68" i="6" s="1"/>
  <c r="CO72" i="6"/>
  <c r="DQ72" i="6" s="1"/>
  <c r="CO76" i="6"/>
  <c r="DQ76" i="6" s="1"/>
  <c r="CO22" i="6"/>
  <c r="DQ22" i="6" s="1"/>
  <c r="CO80" i="6"/>
  <c r="DQ80" i="6" s="1"/>
  <c r="CO84" i="6"/>
  <c r="DQ84" i="6" s="1"/>
  <c r="CO88" i="6"/>
  <c r="DQ88" i="6" s="1"/>
  <c r="CO92" i="6"/>
  <c r="DQ92" i="6" s="1"/>
  <c r="CO96" i="6"/>
  <c r="DQ96" i="6" s="1"/>
  <c r="CO86" i="6"/>
  <c r="DQ86" i="6" s="1"/>
  <c r="CO94" i="6"/>
  <c r="DQ94" i="6" s="1"/>
  <c r="CO42" i="6"/>
  <c r="DQ42" i="6" s="1"/>
  <c r="CO50" i="6"/>
  <c r="DQ50" i="6" s="1"/>
  <c r="CO58" i="6"/>
  <c r="DQ58" i="6" s="1"/>
  <c r="CO66" i="6"/>
  <c r="DQ66" i="6" s="1"/>
  <c r="CO74" i="6"/>
  <c r="DQ74" i="6" s="1"/>
  <c r="CO82" i="6"/>
  <c r="DQ82" i="6" s="1"/>
  <c r="CO90" i="6"/>
  <c r="DQ90" i="6" s="1"/>
  <c r="CO98" i="6"/>
  <c r="DQ98" i="6" s="1"/>
  <c r="CO46" i="6"/>
  <c r="DQ46" i="6" s="1"/>
  <c r="CO19" i="6"/>
  <c r="DQ19" i="6" s="1"/>
  <c r="CO70" i="6"/>
  <c r="DQ70" i="6" s="1"/>
  <c r="CO62" i="6"/>
  <c r="DQ62" i="6" s="1"/>
  <c r="CO54" i="6"/>
  <c r="DQ54" i="6" s="1"/>
  <c r="CK5" i="6"/>
  <c r="DM5" i="6" s="1"/>
  <c r="CK7" i="6"/>
  <c r="DM7" i="6" s="1"/>
  <c r="CK9" i="6"/>
  <c r="DM9" i="6" s="1"/>
  <c r="CK12" i="6"/>
  <c r="DM12" i="6" s="1"/>
  <c r="CK16" i="6"/>
  <c r="DM16" i="6" s="1"/>
  <c r="CK20" i="6"/>
  <c r="DM20" i="6" s="1"/>
  <c r="CK24" i="6"/>
  <c r="DM24" i="6" s="1"/>
  <c r="CK28" i="6"/>
  <c r="DM28" i="6" s="1"/>
  <c r="CK32" i="6"/>
  <c r="DM32" i="6" s="1"/>
  <c r="CK35" i="6"/>
  <c r="DM35" i="6" s="1"/>
  <c r="CK36" i="6"/>
  <c r="DM36" i="6" s="1"/>
  <c r="CK37" i="6"/>
  <c r="DM37" i="6" s="1"/>
  <c r="CK38" i="6"/>
  <c r="DM38" i="6" s="1"/>
  <c r="CK39" i="6"/>
  <c r="DM39" i="6" s="1"/>
  <c r="CK40" i="6"/>
  <c r="DM40" i="6" s="1"/>
  <c r="CK41" i="6"/>
  <c r="DM41" i="6" s="1"/>
  <c r="CK42" i="6"/>
  <c r="DM42" i="6" s="1"/>
  <c r="CK43" i="6"/>
  <c r="CK44" i="6"/>
  <c r="DM44" i="6" s="1"/>
  <c r="CK45" i="6"/>
  <c r="DM45" i="6" s="1"/>
  <c r="CK46" i="6"/>
  <c r="DM46" i="6" s="1"/>
  <c r="CK47" i="6"/>
  <c r="DM47" i="6" s="1"/>
  <c r="CK48" i="6"/>
  <c r="DM48" i="6" s="1"/>
  <c r="CK49" i="6"/>
  <c r="DM49" i="6" s="1"/>
  <c r="CK50" i="6"/>
  <c r="DM50" i="6" s="1"/>
  <c r="CK51" i="6"/>
  <c r="DM51" i="6" s="1"/>
  <c r="CK52" i="6"/>
  <c r="DM52" i="6" s="1"/>
  <c r="CK53" i="6"/>
  <c r="DM53" i="6" s="1"/>
  <c r="CK54" i="6"/>
  <c r="DM54" i="6" s="1"/>
  <c r="CK55" i="6"/>
  <c r="DM55" i="6" s="1"/>
  <c r="CK56" i="6"/>
  <c r="DM56" i="6" s="1"/>
  <c r="CK57" i="6"/>
  <c r="DM57" i="6" s="1"/>
  <c r="CK58" i="6"/>
  <c r="DM58" i="6" s="1"/>
  <c r="CK59" i="6"/>
  <c r="DM59" i="6" s="1"/>
  <c r="CK60" i="6"/>
  <c r="DM60" i="6" s="1"/>
  <c r="CK61" i="6"/>
  <c r="DM61" i="6" s="1"/>
  <c r="CK62" i="6"/>
  <c r="DM62" i="6" s="1"/>
  <c r="CK63" i="6"/>
  <c r="DM63" i="6" s="1"/>
  <c r="CK64" i="6"/>
  <c r="DM64" i="6" s="1"/>
  <c r="CK65" i="6"/>
  <c r="DM65" i="6" s="1"/>
  <c r="CK66" i="6"/>
  <c r="DM66" i="6" s="1"/>
  <c r="CK67" i="6"/>
  <c r="DM67" i="6" s="1"/>
  <c r="CK68" i="6"/>
  <c r="DM68" i="6" s="1"/>
  <c r="CK69" i="6"/>
  <c r="DM69" i="6" s="1"/>
  <c r="CK70" i="6"/>
  <c r="DM70" i="6" s="1"/>
  <c r="CK71" i="6"/>
  <c r="DM71" i="6" s="1"/>
  <c r="CK72" i="6"/>
  <c r="DM72" i="6" s="1"/>
  <c r="CK73" i="6"/>
  <c r="DM73" i="6" s="1"/>
  <c r="CK74" i="6"/>
  <c r="DM74" i="6" s="1"/>
  <c r="CK75" i="6"/>
  <c r="DM75" i="6" s="1"/>
  <c r="CK76" i="6"/>
  <c r="DM76" i="6" s="1"/>
  <c r="CK77" i="6"/>
  <c r="DM77" i="6" s="1"/>
  <c r="CK78" i="6"/>
  <c r="DM78" i="6" s="1"/>
  <c r="CK79" i="6"/>
  <c r="DM79" i="6" s="1"/>
  <c r="CK80" i="6"/>
  <c r="DM80" i="6" s="1"/>
  <c r="CK81" i="6"/>
  <c r="DM81" i="6" s="1"/>
  <c r="CK82" i="6"/>
  <c r="DM82" i="6" s="1"/>
  <c r="CK83" i="6"/>
  <c r="DM83" i="6" s="1"/>
  <c r="CK84" i="6"/>
  <c r="DM84" i="6" s="1"/>
  <c r="CK85" i="6"/>
  <c r="DM85" i="6" s="1"/>
  <c r="CK86" i="6"/>
  <c r="DM86" i="6" s="1"/>
  <c r="CK87" i="6"/>
  <c r="DM87" i="6" s="1"/>
  <c r="CK88" i="6"/>
  <c r="DM88" i="6" s="1"/>
  <c r="CK89" i="6"/>
  <c r="DM89" i="6" s="1"/>
  <c r="CK90" i="6"/>
  <c r="DM90" i="6" s="1"/>
  <c r="CK91" i="6"/>
  <c r="DM91" i="6" s="1"/>
  <c r="CK92" i="6"/>
  <c r="DM92" i="6" s="1"/>
  <c r="CK93" i="6"/>
  <c r="DM93" i="6" s="1"/>
  <c r="CK94" i="6"/>
  <c r="DM94" i="6" s="1"/>
  <c r="CK95" i="6"/>
  <c r="DM95" i="6" s="1"/>
  <c r="CK96" i="6"/>
  <c r="DM96" i="6" s="1"/>
  <c r="CK97" i="6"/>
  <c r="DM97" i="6" s="1"/>
  <c r="CK98" i="6"/>
  <c r="DM98" i="6" s="1"/>
  <c r="CK99" i="6"/>
  <c r="DM99" i="6" s="1"/>
  <c r="CK13" i="6"/>
  <c r="DM13" i="6" s="1"/>
  <c r="CK17" i="6"/>
  <c r="DM17" i="6" s="1"/>
  <c r="CK21" i="6"/>
  <c r="DM21" i="6" s="1"/>
  <c r="CK25" i="6"/>
  <c r="DM25" i="6" s="1"/>
  <c r="CK29" i="6"/>
  <c r="DM29" i="6" s="1"/>
  <c r="CK33" i="6"/>
  <c r="DM33" i="6" s="1"/>
  <c r="CK6" i="6"/>
  <c r="DM6" i="6" s="1"/>
  <c r="CK10" i="6"/>
  <c r="DM10" i="6" s="1"/>
  <c r="CK18" i="6"/>
  <c r="DM18" i="6" s="1"/>
  <c r="CK26" i="6"/>
  <c r="DM26" i="6" s="1"/>
  <c r="CK34" i="6"/>
  <c r="DM34" i="6" s="1"/>
  <c r="CK8" i="6"/>
  <c r="DM8" i="6" s="1"/>
  <c r="CK14" i="6"/>
  <c r="DM14" i="6" s="1"/>
  <c r="CK22" i="6"/>
  <c r="DM22" i="6" s="1"/>
  <c r="CK11" i="6"/>
  <c r="DM11" i="6" s="1"/>
  <c r="CK19" i="6"/>
  <c r="DM19" i="6" s="1"/>
  <c r="CK27" i="6"/>
  <c r="DM27" i="6" s="1"/>
  <c r="CK30" i="6"/>
  <c r="DM30" i="6" s="1"/>
  <c r="CK23" i="6"/>
  <c r="DM23" i="6" s="1"/>
  <c r="CK31" i="6"/>
  <c r="DM31" i="6" s="1"/>
  <c r="CK4" i="6"/>
  <c r="DM4" i="6" s="1"/>
  <c r="CK15" i="6"/>
  <c r="DM15" i="6" s="1"/>
  <c r="L30" i="8"/>
  <c r="L31" i="8" s="1"/>
  <c r="B26" i="8"/>
  <c r="B27" i="8" s="1"/>
  <c r="Q110" i="6"/>
  <c r="S110" i="6"/>
  <c r="R110" i="6"/>
  <c r="E110" i="6"/>
  <c r="C110" i="6"/>
  <c r="N110" i="6"/>
  <c r="D110" i="6"/>
  <c r="B30" i="8"/>
  <c r="B31" i="8" s="1"/>
  <c r="F30" i="8"/>
  <c r="F31" i="8" s="1"/>
  <c r="J30" i="8"/>
  <c r="J31" i="8" s="1"/>
  <c r="G30" i="8"/>
  <c r="G31" i="8" s="1"/>
  <c r="C30" i="8"/>
  <c r="C31" i="8" s="1"/>
  <c r="H30" i="8"/>
  <c r="H31" i="8" s="1"/>
  <c r="E26" i="8"/>
  <c r="E27" i="8" s="1"/>
  <c r="D26" i="8"/>
  <c r="D27" i="8" s="1"/>
  <c r="I26" i="8"/>
  <c r="I27" i="8" s="1"/>
  <c r="D30" i="8"/>
  <c r="D31" i="8" s="1"/>
  <c r="J26" i="8"/>
  <c r="J27" i="8" s="1"/>
  <c r="I30" i="8"/>
  <c r="I31" i="8" s="1"/>
  <c r="E30" i="8"/>
  <c r="E31" i="8" s="1"/>
  <c r="C26" i="8"/>
  <c r="C27" i="8" s="1"/>
  <c r="N20" i="8"/>
  <c r="N22" i="8"/>
  <c r="M26" i="8"/>
  <c r="M27" i="8" s="1"/>
  <c r="O13" i="8"/>
  <c r="N13" i="8"/>
  <c r="N16" i="8"/>
  <c r="F26" i="8"/>
  <c r="F27" i="8" s="1"/>
  <c r="K30" i="8"/>
  <c r="K31" i="8" s="1"/>
  <c r="N15" i="8"/>
  <c r="O15" i="8"/>
  <c r="K26" i="8"/>
  <c r="K27" i="8" s="1"/>
  <c r="O19" i="8"/>
  <c r="N19" i="8"/>
  <c r="G26" i="8"/>
  <c r="G27" i="8" s="1"/>
  <c r="N14" i="8"/>
  <c r="M30" i="8"/>
  <c r="M31" i="8" s="1"/>
  <c r="N21" i="8"/>
  <c r="O21" i="8"/>
  <c r="DM43" i="6"/>
  <c r="DN95" i="6"/>
  <c r="DN71" i="6"/>
  <c r="DN63" i="6"/>
  <c r="DN11" i="6"/>
  <c r="DN76" i="6"/>
  <c r="DN40" i="6"/>
  <c r="DN8" i="6"/>
  <c r="DN99" i="6"/>
  <c r="DN39" i="6"/>
  <c r="DN52" i="6"/>
  <c r="DN48" i="6"/>
  <c r="DN6" i="6"/>
  <c r="DN91" i="6"/>
  <c r="DN44" i="6"/>
  <c r="DN27" i="6"/>
  <c r="DN72" i="6"/>
  <c r="DN34" i="6"/>
  <c r="DN79" i="6"/>
  <c r="DN87" i="6"/>
  <c r="DN55" i="6"/>
  <c r="DN29" i="6"/>
  <c r="DZ51" i="6"/>
  <c r="DZ67" i="6"/>
  <c r="DZ63" i="6"/>
  <c r="DY34" i="6"/>
  <c r="DY74" i="6"/>
  <c r="DY79" i="6"/>
  <c r="DC2" i="6"/>
  <c r="CA2" i="6"/>
  <c r="DG27" i="6"/>
  <c r="DP48" i="6"/>
  <c r="DT23" i="6"/>
  <c r="DF26" i="6"/>
  <c r="DF17" i="6"/>
  <c r="DF93" i="6"/>
  <c r="DF65" i="6"/>
  <c r="DF56" i="6"/>
  <c r="DF32" i="6"/>
  <c r="DF72" i="6"/>
  <c r="DF97" i="6"/>
  <c r="DL47" i="6"/>
  <c r="DL97" i="6"/>
  <c r="DL26" i="6"/>
  <c r="DU42" i="6"/>
  <c r="DU76" i="6"/>
  <c r="DT77" i="6"/>
  <c r="DT71" i="6"/>
  <c r="DT67" i="6"/>
  <c r="DT16" i="6"/>
  <c r="DT7" i="6"/>
  <c r="DT11" i="6"/>
  <c r="DT54" i="6"/>
  <c r="DT73" i="6"/>
  <c r="DT95" i="6"/>
  <c r="DT34" i="6"/>
  <c r="DF73" i="6"/>
  <c r="DL39" i="6"/>
  <c r="DL57" i="6"/>
  <c r="DL73" i="6"/>
  <c r="DU26" i="6"/>
  <c r="DL49" i="6"/>
  <c r="DL6" i="6"/>
  <c r="DT75" i="6"/>
  <c r="DF40" i="6"/>
  <c r="DF69" i="6"/>
  <c r="DL18" i="6"/>
  <c r="DU5" i="6"/>
  <c r="S24" i="7"/>
  <c r="DH39" i="6"/>
  <c r="DH6" i="6"/>
  <c r="DI15" i="6"/>
  <c r="DI78" i="6"/>
  <c r="DK79" i="6"/>
  <c r="DF33" i="6"/>
  <c r="DF60" i="6"/>
  <c r="DL14" i="6"/>
  <c r="DL65" i="6"/>
  <c r="DL87" i="6"/>
  <c r="DL17" i="6"/>
  <c r="DL46" i="6"/>
  <c r="DL78" i="6"/>
  <c r="DL50" i="6"/>
  <c r="DL68" i="6"/>
  <c r="DL33" i="6"/>
  <c r="DL41" i="6"/>
  <c r="DL80" i="6"/>
  <c r="DU66" i="6"/>
  <c r="DU74" i="6"/>
  <c r="DU51" i="6"/>
  <c r="DU10" i="6"/>
  <c r="DT90" i="6"/>
  <c r="DT56" i="6"/>
  <c r="DT99" i="6"/>
  <c r="DT91" i="6"/>
  <c r="DT33" i="6"/>
  <c r="DT38" i="6"/>
  <c r="DT21" i="6"/>
  <c r="DT70" i="6"/>
  <c r="DT46" i="6"/>
  <c r="DT40" i="6"/>
  <c r="DT62" i="6"/>
  <c r="DT20" i="6"/>
  <c r="DT8" i="6"/>
  <c r="DV64" i="6"/>
  <c r="DE27" i="6"/>
  <c r="DV92" i="6"/>
  <c r="DU22" i="6"/>
  <c r="DF85" i="6"/>
  <c r="DI50" i="6"/>
  <c r="T24" i="7"/>
  <c r="DX78" i="6"/>
  <c r="DG6" i="6"/>
  <c r="DG11" i="6"/>
  <c r="DI94" i="6"/>
  <c r="DK47" i="6"/>
  <c r="DP53" i="6"/>
  <c r="DX74" i="6"/>
  <c r="DI43" i="6"/>
  <c r="DX94" i="6"/>
  <c r="DK30" i="6"/>
  <c r="V24" i="7"/>
  <c r="W24" i="7"/>
  <c r="DJ21" i="6"/>
  <c r="DI42" i="6"/>
  <c r="DI38" i="6"/>
  <c r="DI31" i="6"/>
  <c r="DG69" i="6"/>
  <c r="DK25" i="6"/>
  <c r="DK57" i="6"/>
  <c r="DK10" i="6"/>
  <c r="Y24" i="7"/>
  <c r="DG45" i="6"/>
  <c r="DV12" i="6"/>
  <c r="DI24" i="6"/>
  <c r="DI67" i="6"/>
  <c r="DV30" i="6"/>
  <c r="DV9" i="6"/>
  <c r="DK23" i="6"/>
  <c r="X24" i="7"/>
  <c r="DI6" i="6"/>
  <c r="DI82" i="6"/>
  <c r="DI17" i="6"/>
  <c r="DI66" i="6"/>
  <c r="DI58" i="6"/>
  <c r="DK5" i="6"/>
  <c r="DK64" i="6"/>
  <c r="DK60" i="6"/>
  <c r="U24" i="7"/>
  <c r="Z24" i="7"/>
  <c r="DD55" i="6"/>
  <c r="DD39" i="6"/>
  <c r="DE84" i="6"/>
  <c r="DE22" i="6"/>
  <c r="DE64" i="6"/>
  <c r="DE16" i="6"/>
  <c r="DE43" i="6"/>
  <c r="DE36" i="6"/>
  <c r="AA24" i="7"/>
  <c r="DX29" i="6"/>
  <c r="DI95" i="6"/>
  <c r="DI29" i="6"/>
  <c r="DI83" i="6"/>
  <c r="DK14" i="6"/>
  <c r="DK34" i="6"/>
  <c r="DK96" i="6"/>
  <c r="DK49" i="6"/>
  <c r="DK44" i="6"/>
  <c r="DK81" i="6"/>
  <c r="DK41" i="6"/>
  <c r="DK88" i="6"/>
  <c r="DK21" i="6"/>
  <c r="DK74" i="6"/>
  <c r="DK76" i="6"/>
  <c r="DK95" i="6"/>
  <c r="DK58" i="6"/>
  <c r="DK19" i="6"/>
  <c r="DK63" i="6"/>
  <c r="DK87" i="6"/>
  <c r="DK27" i="6"/>
  <c r="DK78" i="6"/>
  <c r="DK92" i="6"/>
  <c r="DK38" i="6"/>
  <c r="DK54" i="6"/>
  <c r="DG47" i="6"/>
  <c r="DI22" i="6"/>
  <c r="DI46" i="6"/>
  <c r="DI74" i="6"/>
  <c r="DI86" i="6"/>
  <c r="DI98" i="6"/>
  <c r="DI5" i="6"/>
  <c r="DI34" i="6"/>
  <c r="DV31" i="6"/>
  <c r="DI91" i="6"/>
  <c r="DV56" i="6"/>
  <c r="DG90" i="6"/>
  <c r="DK32" i="6"/>
  <c r="DK86" i="6"/>
  <c r="DK12" i="6"/>
  <c r="DK97" i="6"/>
  <c r="DK15" i="6"/>
  <c r="DF49" i="6"/>
  <c r="DU25" i="6"/>
  <c r="DU90" i="6"/>
  <c r="DT86" i="6"/>
  <c r="DT48" i="6"/>
  <c r="DT47" i="6"/>
  <c r="DT83" i="6"/>
  <c r="DT22" i="6"/>
  <c r="DT98" i="6"/>
  <c r="DT82" i="6"/>
  <c r="DG74" i="6"/>
  <c r="DG10" i="6"/>
  <c r="DV85" i="6"/>
  <c r="DV40" i="6"/>
  <c r="DV82" i="6"/>
  <c r="DG58" i="6"/>
  <c r="DG66" i="6"/>
  <c r="DV14" i="6"/>
  <c r="DI8" i="6"/>
  <c r="DI20" i="6"/>
  <c r="DI54" i="6"/>
  <c r="DI90" i="6"/>
  <c r="DJ63" i="6"/>
  <c r="DV63" i="6"/>
  <c r="DI51" i="6"/>
  <c r="DI62" i="6"/>
  <c r="DI87" i="6"/>
  <c r="DI47" i="6"/>
  <c r="DV44" i="6"/>
  <c r="DI70" i="6"/>
  <c r="DG57" i="6"/>
  <c r="DL76" i="6"/>
  <c r="DK18" i="6"/>
  <c r="DK70" i="6"/>
  <c r="DK71" i="6"/>
  <c r="DK55" i="6"/>
  <c r="DK39" i="6"/>
  <c r="DK9" i="6"/>
  <c r="DF23" i="6"/>
  <c r="DW89" i="6"/>
  <c r="DW5" i="6"/>
  <c r="DW18" i="6"/>
  <c r="DR97" i="6"/>
  <c r="DD63" i="6"/>
  <c r="DD89" i="6"/>
  <c r="DS61" i="6"/>
  <c r="DW30" i="6"/>
  <c r="DX82" i="6"/>
  <c r="DX55" i="6"/>
  <c r="DP54" i="6"/>
  <c r="DJ19" i="6"/>
  <c r="DJ96" i="6"/>
  <c r="DJ91" i="6"/>
  <c r="DJ52" i="6"/>
  <c r="DJ30" i="6"/>
  <c r="DJ16" i="6"/>
  <c r="DJ87" i="6"/>
  <c r="DJ5" i="6"/>
  <c r="DJ14" i="6"/>
  <c r="DP44" i="6"/>
  <c r="DJ48" i="6"/>
  <c r="DJ95" i="6"/>
  <c r="DJ34" i="6"/>
  <c r="DJ79" i="6"/>
  <c r="DJ18" i="6"/>
  <c r="DJ71" i="6"/>
  <c r="DJ80" i="6"/>
  <c r="DJ47" i="6"/>
  <c r="DX42" i="6"/>
  <c r="DD18" i="6"/>
  <c r="DD92" i="6"/>
  <c r="DS26" i="6"/>
  <c r="DR38" i="6"/>
  <c r="DR65" i="6"/>
  <c r="DR92" i="6"/>
  <c r="DR39" i="6"/>
  <c r="DR44" i="6"/>
  <c r="DR90" i="6"/>
  <c r="DR69" i="6"/>
  <c r="DR48" i="6"/>
  <c r="DR40" i="6"/>
  <c r="DR52" i="6"/>
  <c r="DR11" i="6"/>
  <c r="DR72" i="6"/>
  <c r="DR24" i="6"/>
  <c r="DR86" i="6"/>
  <c r="DR89" i="6"/>
  <c r="DR27" i="6"/>
  <c r="DR23" i="6"/>
  <c r="DR81" i="6"/>
  <c r="DR22" i="6"/>
  <c r="DR9" i="6"/>
  <c r="DR7" i="6"/>
  <c r="DR76" i="6"/>
  <c r="DR45" i="6"/>
  <c r="DR13" i="6"/>
  <c r="DR88" i="6"/>
  <c r="DR64" i="6"/>
  <c r="DD50" i="6"/>
  <c r="DD52" i="6"/>
  <c r="DD46" i="6"/>
  <c r="DD86" i="6"/>
  <c r="DD95" i="6"/>
  <c r="DD80" i="6"/>
  <c r="DD42" i="6"/>
  <c r="DD78" i="6"/>
  <c r="DD87" i="6"/>
  <c r="DD79" i="6"/>
  <c r="DD25" i="6"/>
  <c r="DD13" i="6"/>
  <c r="DD5" i="6"/>
  <c r="DD74" i="6"/>
  <c r="DD33" i="6"/>
  <c r="DS58" i="6"/>
  <c r="DS39" i="6"/>
  <c r="DS74" i="6"/>
  <c r="DS65" i="6"/>
  <c r="DS57" i="6"/>
  <c r="DS30" i="6"/>
  <c r="DS41" i="6"/>
  <c r="DS92" i="6"/>
  <c r="DS49" i="6"/>
  <c r="DS88" i="6"/>
  <c r="DS73" i="6"/>
  <c r="DS35" i="6"/>
  <c r="DS9" i="6"/>
  <c r="DS5" i="6"/>
  <c r="DS45" i="6"/>
  <c r="DS77" i="6"/>
  <c r="DS84" i="6"/>
  <c r="DS69" i="6"/>
  <c r="DS29" i="6"/>
  <c r="DS17" i="6"/>
  <c r="DS13" i="6"/>
  <c r="DS34" i="6"/>
  <c r="DS70" i="6"/>
  <c r="DS21" i="6"/>
  <c r="DS96" i="6"/>
  <c r="DS80" i="6"/>
  <c r="DS38" i="6"/>
  <c r="DS53" i="6"/>
  <c r="DD22" i="6"/>
  <c r="DD17" i="6"/>
  <c r="DD71" i="6"/>
  <c r="DR8" i="6"/>
  <c r="DD84" i="6"/>
  <c r="DD47" i="6"/>
  <c r="DD81" i="6"/>
  <c r="DD9" i="6"/>
  <c r="DD29" i="6"/>
  <c r="DD49" i="6"/>
  <c r="DS25" i="6"/>
  <c r="DR25" i="6"/>
  <c r="DD73" i="6"/>
  <c r="R24" i="7"/>
  <c r="DO49" i="6"/>
  <c r="CY82" i="6" l="1"/>
  <c r="C81" i="9" s="1"/>
  <c r="E81" i="9" s="1"/>
  <c r="L85" i="10" s="1"/>
  <c r="IU85" i="10" s="1"/>
  <c r="CY33" i="6"/>
  <c r="C32" i="9" s="1"/>
  <c r="E32" i="9" s="1"/>
  <c r="L36" i="10" s="1"/>
  <c r="IU36" i="10" s="1"/>
  <c r="CY55" i="6"/>
  <c r="C54" i="9" s="1"/>
  <c r="E54" i="9" s="1"/>
  <c r="CY72" i="6"/>
  <c r="C71" i="9" s="1"/>
  <c r="E71" i="9" s="1"/>
  <c r="L75" i="10" s="1"/>
  <c r="IU75" i="10" s="1"/>
  <c r="CY46" i="6"/>
  <c r="C45" i="9" s="1"/>
  <c r="E45" i="9" s="1"/>
  <c r="L49" i="10" s="1"/>
  <c r="IU49" i="10" s="1"/>
  <c r="CY31" i="6"/>
  <c r="DC56" i="6"/>
  <c r="CY56" i="6"/>
  <c r="C55" i="9" s="1"/>
  <c r="E55" i="9" s="1"/>
  <c r="L59" i="10" s="1"/>
  <c r="IU59" i="10" s="1"/>
  <c r="DC87" i="6"/>
  <c r="CY87" i="6"/>
  <c r="C86" i="9" s="1"/>
  <c r="E86" i="9" s="1"/>
  <c r="L90" i="10" s="1"/>
  <c r="IU90" i="10" s="1"/>
  <c r="DC98" i="6"/>
  <c r="CY98" i="6"/>
  <c r="C97" i="9" s="1"/>
  <c r="E97" i="9" s="1"/>
  <c r="DC57" i="6"/>
  <c r="CY57" i="6"/>
  <c r="C56" i="9" s="1"/>
  <c r="E56" i="9" s="1"/>
  <c r="L60" i="10" s="1"/>
  <c r="IU60" i="10" s="1"/>
  <c r="DO99" i="6"/>
  <c r="CZ99" i="6"/>
  <c r="D98" i="9" s="1"/>
  <c r="F98" i="9" s="1"/>
  <c r="M102" i="10" s="1"/>
  <c r="DO86" i="6"/>
  <c r="CZ86" i="6"/>
  <c r="D85" i="9" s="1"/>
  <c r="F85" i="9" s="1"/>
  <c r="M89" i="10" s="1"/>
  <c r="IV89" i="10" s="1"/>
  <c r="DO37" i="6"/>
  <c r="CZ37" i="6"/>
  <c r="D36" i="9" s="1"/>
  <c r="F36" i="9" s="1"/>
  <c r="M40" i="10" s="1"/>
  <c r="IV40" i="10" s="1"/>
  <c r="DO64" i="6"/>
  <c r="CZ64" i="6"/>
  <c r="D63" i="9" s="1"/>
  <c r="F63" i="9" s="1"/>
  <c r="M67" i="10" s="1"/>
  <c r="IV67" i="10" s="1"/>
  <c r="DO59" i="6"/>
  <c r="CZ59" i="6"/>
  <c r="D58" i="9" s="1"/>
  <c r="F58" i="9" s="1"/>
  <c r="M62" i="10" s="1"/>
  <c r="IV62" i="10" s="1"/>
  <c r="DO75" i="6"/>
  <c r="CZ75" i="6"/>
  <c r="D74" i="9" s="1"/>
  <c r="F74" i="9" s="1"/>
  <c r="M78" i="10" s="1"/>
  <c r="IV78" i="10" s="1"/>
  <c r="CY7" i="6"/>
  <c r="C6" i="9" s="1"/>
  <c r="E6" i="9" s="1"/>
  <c r="L10" i="10" s="1"/>
  <c r="IU10" i="10" s="1"/>
  <c r="CY6" i="6"/>
  <c r="C5" i="9" s="1"/>
  <c r="E5" i="9" s="1"/>
  <c r="L9" i="10" s="1"/>
  <c r="IU9" i="10" s="1"/>
  <c r="DC34" i="6"/>
  <c r="CY34" i="6"/>
  <c r="C33" i="9" s="1"/>
  <c r="E33" i="9" s="1"/>
  <c r="L37" i="10" s="1"/>
  <c r="IU37" i="10" s="1"/>
  <c r="DC26" i="6"/>
  <c r="CY26" i="6"/>
  <c r="C25" i="9" s="1"/>
  <c r="E25" i="9" s="1"/>
  <c r="CY16" i="6"/>
  <c r="C15" i="9" s="1"/>
  <c r="E15" i="9" s="1"/>
  <c r="L19" i="10" s="1"/>
  <c r="IU19" i="10" s="1"/>
  <c r="CY92" i="6"/>
  <c r="C91" i="9" s="1"/>
  <c r="E91" i="9" s="1"/>
  <c r="L95" i="10" s="1"/>
  <c r="IU95" i="10" s="1"/>
  <c r="DC84" i="6"/>
  <c r="CY84" i="6"/>
  <c r="C83" i="9" s="1"/>
  <c r="E83" i="9" s="1"/>
  <c r="L87" i="10" s="1"/>
  <c r="IU87" i="10" s="1"/>
  <c r="DC25" i="6"/>
  <c r="CY25" i="6"/>
  <c r="C24" i="9" s="1"/>
  <c r="E24" i="9" s="1"/>
  <c r="CY90" i="6"/>
  <c r="C89" i="9" s="1"/>
  <c r="E89" i="9" s="1"/>
  <c r="L93" i="10" s="1"/>
  <c r="IU93" i="10" s="1"/>
  <c r="CY19" i="6"/>
  <c r="C18" i="9" s="1"/>
  <c r="E18" i="9" s="1"/>
  <c r="L22" i="10" s="1"/>
  <c r="IU22" i="10" s="1"/>
  <c r="CY89" i="6"/>
  <c r="C88" i="9" s="1"/>
  <c r="E88" i="9" s="1"/>
  <c r="L92" i="10" s="1"/>
  <c r="IU92" i="10" s="1"/>
  <c r="DC73" i="6"/>
  <c r="CY73" i="6"/>
  <c r="C72" i="9" s="1"/>
  <c r="E72" i="9" s="1"/>
  <c r="L76" i="10" s="1"/>
  <c r="IU76" i="10" s="1"/>
  <c r="DC37" i="6"/>
  <c r="CY37" i="6"/>
  <c r="C36" i="9" s="1"/>
  <c r="E36" i="9" s="1"/>
  <c r="DC9" i="6"/>
  <c r="CY9" i="6"/>
  <c r="C8" i="9" s="1"/>
  <c r="E8" i="9" s="1"/>
  <c r="L12" i="10" s="1"/>
  <c r="IU12" i="10" s="1"/>
  <c r="DC64" i="6"/>
  <c r="CY64" i="6"/>
  <c r="C63" i="9" s="1"/>
  <c r="E63" i="9" s="1"/>
  <c r="L67" i="10" s="1"/>
  <c r="IU67" i="10" s="1"/>
  <c r="DC75" i="6"/>
  <c r="CY75" i="6"/>
  <c r="C74" i="9" s="1"/>
  <c r="E74" i="9" s="1"/>
  <c r="CY14" i="6"/>
  <c r="C13" i="9" s="1"/>
  <c r="E13" i="9" s="1"/>
  <c r="CY63" i="6"/>
  <c r="C62" i="9" s="1"/>
  <c r="E62" i="9" s="1"/>
  <c r="L66" i="10" s="1"/>
  <c r="IU66" i="10" s="1"/>
  <c r="CY23" i="6"/>
  <c r="C22" i="9" s="1"/>
  <c r="E22" i="9" s="1"/>
  <c r="L26" i="10" s="1"/>
  <c r="IU26" i="10" s="1"/>
  <c r="DC41" i="6"/>
  <c r="CY41" i="6"/>
  <c r="C40" i="9" s="1"/>
  <c r="E40" i="9" s="1"/>
  <c r="L44" i="10" s="1"/>
  <c r="IU44" i="10" s="1"/>
  <c r="DC99" i="6"/>
  <c r="CY99" i="6"/>
  <c r="C98" i="9" s="1"/>
  <c r="E98" i="9" s="1"/>
  <c r="DC59" i="6"/>
  <c r="H58" i="9" s="1"/>
  <c r="CY59" i="6"/>
  <c r="C58" i="9" s="1"/>
  <c r="E58" i="9" s="1"/>
  <c r="L62" i="10" s="1"/>
  <c r="IU62" i="10" s="1"/>
  <c r="DO41" i="6"/>
  <c r="CZ41" i="6"/>
  <c r="D40" i="9" s="1"/>
  <c r="F40" i="9" s="1"/>
  <c r="M44" i="10" s="1"/>
  <c r="IV44" i="10" s="1"/>
  <c r="CZ76" i="6"/>
  <c r="D75" i="9" s="1"/>
  <c r="F75" i="9" s="1"/>
  <c r="M79" i="10" s="1"/>
  <c r="IV79" i="10" s="1"/>
  <c r="DO40" i="6"/>
  <c r="CZ40" i="6"/>
  <c r="D39" i="9" s="1"/>
  <c r="F39" i="9" s="1"/>
  <c r="M43" i="10" s="1"/>
  <c r="IV43" i="10" s="1"/>
  <c r="DO51" i="6"/>
  <c r="CZ51" i="6"/>
  <c r="D50" i="9" s="1"/>
  <c r="F50" i="9" s="1"/>
  <c r="M54" i="10" s="1"/>
  <c r="IV54" i="10" s="1"/>
  <c r="DO63" i="6"/>
  <c r="CZ63" i="6"/>
  <c r="D62" i="9" s="1"/>
  <c r="F62" i="9" s="1"/>
  <c r="M66" i="10" s="1"/>
  <c r="IV66" i="10" s="1"/>
  <c r="DO8" i="6"/>
  <c r="CZ8" i="6"/>
  <c r="D7" i="9" s="1"/>
  <c r="F7" i="9" s="1"/>
  <c r="M11" i="10" s="1"/>
  <c r="IV11" i="10" s="1"/>
  <c r="DO9" i="6"/>
  <c r="CZ9" i="6"/>
  <c r="D8" i="9" s="1"/>
  <c r="F8" i="9" s="1"/>
  <c r="M12" i="10" s="1"/>
  <c r="IV12" i="10" s="1"/>
  <c r="DO39" i="6"/>
  <c r="CZ39" i="6"/>
  <c r="D38" i="9" s="1"/>
  <c r="F38" i="9" s="1"/>
  <c r="M42" i="10" s="1"/>
  <c r="IV42" i="10" s="1"/>
  <c r="DO29" i="6"/>
  <c r="CZ29" i="6"/>
  <c r="D28" i="9" s="1"/>
  <c r="F28" i="9" s="1"/>
  <c r="M32" i="10" s="1"/>
  <c r="IV32" i="10" s="1"/>
  <c r="DO89" i="6"/>
  <c r="CZ89" i="6"/>
  <c r="D88" i="9" s="1"/>
  <c r="F88" i="9" s="1"/>
  <c r="M92" i="10" s="1"/>
  <c r="IV92" i="10" s="1"/>
  <c r="DO97" i="6"/>
  <c r="CZ97" i="6"/>
  <c r="D96" i="9" s="1"/>
  <c r="F96" i="9" s="1"/>
  <c r="M100" i="10" s="1"/>
  <c r="DO67" i="6"/>
  <c r="CZ67" i="6"/>
  <c r="D66" i="9" s="1"/>
  <c r="F66" i="9" s="1"/>
  <c r="M70" i="10" s="1"/>
  <c r="IV70" i="10" s="1"/>
  <c r="CZ43" i="6"/>
  <c r="D42" i="9" s="1"/>
  <c r="F42" i="9" s="1"/>
  <c r="M46" i="10" s="1"/>
  <c r="IV46" i="10" s="1"/>
  <c r="DO98" i="6"/>
  <c r="CZ98" i="6"/>
  <c r="D97" i="9" s="1"/>
  <c r="F97" i="9" s="1"/>
  <c r="M101" i="10" s="1"/>
  <c r="DO95" i="6"/>
  <c r="CZ95" i="6"/>
  <c r="D94" i="9" s="1"/>
  <c r="F94" i="9" s="1"/>
  <c r="M98" i="10" s="1"/>
  <c r="DC76" i="6"/>
  <c r="CY76" i="6"/>
  <c r="C75" i="9" s="1"/>
  <c r="E75" i="9" s="1"/>
  <c r="L79" i="10" s="1"/>
  <c r="IU79" i="10" s="1"/>
  <c r="DC71" i="6"/>
  <c r="CY71" i="6"/>
  <c r="C70" i="9" s="1"/>
  <c r="E70" i="9" s="1"/>
  <c r="L74" i="10" s="1"/>
  <c r="IU74" i="10" s="1"/>
  <c r="DO46" i="6"/>
  <c r="CZ46" i="6"/>
  <c r="D45" i="9" s="1"/>
  <c r="F45" i="9" s="1"/>
  <c r="M49" i="10" s="1"/>
  <c r="IV49" i="10" s="1"/>
  <c r="DO87" i="6"/>
  <c r="CZ87" i="6"/>
  <c r="D86" i="9" s="1"/>
  <c r="F86" i="9" s="1"/>
  <c r="M90" i="10" s="1"/>
  <c r="IV90" i="10" s="1"/>
  <c r="DO38" i="6"/>
  <c r="CZ38" i="6"/>
  <c r="D37" i="9" s="1"/>
  <c r="F37" i="9" s="1"/>
  <c r="M41" i="10" s="1"/>
  <c r="IV41" i="10" s="1"/>
  <c r="DO81" i="6"/>
  <c r="CZ81" i="6"/>
  <c r="D80" i="9" s="1"/>
  <c r="F80" i="9" s="1"/>
  <c r="M84" i="10" s="1"/>
  <c r="IV84" i="10" s="1"/>
  <c r="CZ49" i="6"/>
  <c r="D48" i="9" s="1"/>
  <c r="F48" i="9" s="1"/>
  <c r="M52" i="10" s="1"/>
  <c r="IV52" i="10" s="1"/>
  <c r="DO54" i="6"/>
  <c r="CZ54" i="6"/>
  <c r="D53" i="9" s="1"/>
  <c r="F53" i="9" s="1"/>
  <c r="M57" i="10" s="1"/>
  <c r="IV57" i="10" s="1"/>
  <c r="DO10" i="6"/>
  <c r="CZ10" i="6"/>
  <c r="D9" i="9" s="1"/>
  <c r="F9" i="9" s="1"/>
  <c r="M13" i="10" s="1"/>
  <c r="IV13" i="10" s="1"/>
  <c r="DO57" i="6"/>
  <c r="CZ57" i="6"/>
  <c r="D56" i="9" s="1"/>
  <c r="F56" i="9" s="1"/>
  <c r="M60" i="10" s="1"/>
  <c r="IV60" i="10" s="1"/>
  <c r="CY94" i="6"/>
  <c r="C93" i="9" s="1"/>
  <c r="E93" i="9" s="1"/>
  <c r="DC74" i="6"/>
  <c r="CY74" i="6"/>
  <c r="C73" i="9" s="1"/>
  <c r="E73" i="9" s="1"/>
  <c r="L77" i="10" s="1"/>
  <c r="IU77" i="10" s="1"/>
  <c r="DC50" i="6"/>
  <c r="CY50" i="6"/>
  <c r="C49" i="9" s="1"/>
  <c r="E49" i="9" s="1"/>
  <c r="DC91" i="6"/>
  <c r="CY91" i="6"/>
  <c r="C90" i="9" s="1"/>
  <c r="E90" i="9" s="1"/>
  <c r="L94" i="10" s="1"/>
  <c r="IU94" i="10" s="1"/>
  <c r="DC78" i="6"/>
  <c r="CY78" i="6"/>
  <c r="C77" i="9" s="1"/>
  <c r="E77" i="9" s="1"/>
  <c r="L81" i="10" s="1"/>
  <c r="IU81" i="10" s="1"/>
  <c r="DC53" i="6"/>
  <c r="CY53" i="6"/>
  <c r="C52" i="9" s="1"/>
  <c r="E52" i="9" s="1"/>
  <c r="L56" i="10" s="1"/>
  <c r="IU56" i="10" s="1"/>
  <c r="DC40" i="6"/>
  <c r="CY40" i="6"/>
  <c r="C39" i="9" s="1"/>
  <c r="E39" i="9" s="1"/>
  <c r="L43" i="10" s="1"/>
  <c r="IU43" i="10" s="1"/>
  <c r="DC32" i="6"/>
  <c r="CY32" i="6"/>
  <c r="C31" i="9" s="1"/>
  <c r="E31" i="9" s="1"/>
  <c r="L35" i="10" s="1"/>
  <c r="IU35" i="10" s="1"/>
  <c r="DC67" i="6"/>
  <c r="CY67" i="6"/>
  <c r="C66" i="9" s="1"/>
  <c r="E66" i="9" s="1"/>
  <c r="L70" i="10" s="1"/>
  <c r="IU70" i="10" s="1"/>
  <c r="DC35" i="6"/>
  <c r="CY35" i="6"/>
  <c r="C34" i="9" s="1"/>
  <c r="E34" i="9" s="1"/>
  <c r="DC4" i="6"/>
  <c r="CY4" i="6"/>
  <c r="C3" i="9" s="1"/>
  <c r="E3" i="9" s="1"/>
  <c r="L7" i="10" s="1"/>
  <c r="IU7" i="10" s="1"/>
  <c r="CY5" i="6"/>
  <c r="C4" i="9" s="1"/>
  <c r="E4" i="9" s="1"/>
  <c r="L8" i="10" s="1"/>
  <c r="IU8" i="10" s="1"/>
  <c r="DC52" i="6"/>
  <c r="CY52" i="6"/>
  <c r="C51" i="9" s="1"/>
  <c r="E51" i="9" s="1"/>
  <c r="L55" i="10" s="1"/>
  <c r="IU55" i="10" s="1"/>
  <c r="DC58" i="6"/>
  <c r="CY58" i="6"/>
  <c r="C57" i="9" s="1"/>
  <c r="E57" i="9" s="1"/>
  <c r="L61" i="10" s="1"/>
  <c r="IU61" i="10" s="1"/>
  <c r="DC29" i="6"/>
  <c r="CY29" i="6"/>
  <c r="C28" i="9" s="1"/>
  <c r="E28" i="9" s="1"/>
  <c r="L32" i="10" s="1"/>
  <c r="IU32" i="10" s="1"/>
  <c r="DC20" i="6"/>
  <c r="CY20" i="6"/>
  <c r="C19" i="9" s="1"/>
  <c r="E19" i="9" s="1"/>
  <c r="L23" i="10" s="1"/>
  <c r="IU23" i="10" s="1"/>
  <c r="DC39" i="6"/>
  <c r="H38" i="9" s="1"/>
  <c r="N42" i="11" s="1"/>
  <c r="IV42" i="11" s="1"/>
  <c r="CY39" i="6"/>
  <c r="C38" i="9" s="1"/>
  <c r="E38" i="9" s="1"/>
  <c r="L42" i="10" s="1"/>
  <c r="IU42" i="10" s="1"/>
  <c r="DC8" i="6"/>
  <c r="CY8" i="6"/>
  <c r="C7" i="9" s="1"/>
  <c r="E7" i="9" s="1"/>
  <c r="L11" i="10" s="1"/>
  <c r="IU11" i="10" s="1"/>
  <c r="DO36" i="6"/>
  <c r="CZ36" i="6"/>
  <c r="D35" i="9" s="1"/>
  <c r="F35" i="9" s="1"/>
  <c r="M39" i="10" s="1"/>
  <c r="IV39" i="10" s="1"/>
  <c r="DO53" i="6"/>
  <c r="CZ53" i="6"/>
  <c r="D52" i="9" s="1"/>
  <c r="F52" i="9" s="1"/>
  <c r="M56" i="10" s="1"/>
  <c r="IV56" i="10" s="1"/>
  <c r="DO73" i="6"/>
  <c r="CZ73" i="6"/>
  <c r="D72" i="9" s="1"/>
  <c r="F72" i="9" s="1"/>
  <c r="M76" i="10" s="1"/>
  <c r="IV76" i="10" s="1"/>
  <c r="DO50" i="6"/>
  <c r="CZ50" i="6"/>
  <c r="D49" i="9" s="1"/>
  <c r="F49" i="9" s="1"/>
  <c r="M53" i="10" s="1"/>
  <c r="IV53" i="10" s="1"/>
  <c r="DO21" i="6"/>
  <c r="CZ21" i="6"/>
  <c r="D20" i="9" s="1"/>
  <c r="F20" i="9" s="1"/>
  <c r="M24" i="10" s="1"/>
  <c r="IV24" i="10" s="1"/>
  <c r="DO96" i="6"/>
  <c r="CZ96" i="6"/>
  <c r="D95" i="9" s="1"/>
  <c r="F95" i="9" s="1"/>
  <c r="M99" i="10" s="1"/>
  <c r="DO90" i="6"/>
  <c r="CZ90" i="6"/>
  <c r="D89" i="9" s="1"/>
  <c r="F89" i="9" s="1"/>
  <c r="M93" i="10" s="1"/>
  <c r="IV93" i="10" s="1"/>
  <c r="DO77" i="6"/>
  <c r="CZ77" i="6"/>
  <c r="D76" i="9" s="1"/>
  <c r="F76" i="9" s="1"/>
  <c r="M80" i="10" s="1"/>
  <c r="IV80" i="10" s="1"/>
  <c r="DC43" i="6"/>
  <c r="CY43" i="6"/>
  <c r="C42" i="9" s="1"/>
  <c r="E42" i="9" s="1"/>
  <c r="L46" i="10" s="1"/>
  <c r="IU46" i="10" s="1"/>
  <c r="DO66" i="6"/>
  <c r="CZ66" i="6"/>
  <c r="D65" i="9" s="1"/>
  <c r="F65" i="9" s="1"/>
  <c r="M69" i="10" s="1"/>
  <c r="IV69" i="10" s="1"/>
  <c r="DO69" i="6"/>
  <c r="CZ69" i="6"/>
  <c r="D68" i="9" s="1"/>
  <c r="F68" i="9" s="1"/>
  <c r="M72" i="10" s="1"/>
  <c r="IV72" i="10" s="1"/>
  <c r="DO30" i="6"/>
  <c r="CZ30" i="6"/>
  <c r="D29" i="9" s="1"/>
  <c r="F29" i="9" s="1"/>
  <c r="M33" i="10" s="1"/>
  <c r="IV33" i="10" s="1"/>
  <c r="DO61" i="6"/>
  <c r="CZ61" i="6"/>
  <c r="D60" i="9" s="1"/>
  <c r="F60" i="9" s="1"/>
  <c r="M64" i="10" s="1"/>
  <c r="IV64" i="10" s="1"/>
  <c r="DO45" i="6"/>
  <c r="CZ45" i="6"/>
  <c r="D44" i="9" s="1"/>
  <c r="F44" i="9" s="1"/>
  <c r="M48" i="10" s="1"/>
  <c r="IV48" i="10" s="1"/>
  <c r="DO22" i="6"/>
  <c r="CZ22" i="6"/>
  <c r="D21" i="9" s="1"/>
  <c r="F21" i="9" s="1"/>
  <c r="M25" i="10" s="1"/>
  <c r="IV25" i="10" s="1"/>
  <c r="DO42" i="6"/>
  <c r="CZ42" i="6"/>
  <c r="D41" i="9" s="1"/>
  <c r="F41" i="9" s="1"/>
  <c r="M45" i="10" s="1"/>
  <c r="IV45" i="10" s="1"/>
  <c r="DO15" i="6"/>
  <c r="CZ15" i="6"/>
  <c r="D14" i="9" s="1"/>
  <c r="F14" i="9" s="1"/>
  <c r="M18" i="10" s="1"/>
  <c r="IV18" i="10" s="1"/>
  <c r="DO17" i="6"/>
  <c r="CZ17" i="6"/>
  <c r="D16" i="9" s="1"/>
  <c r="F16" i="9" s="1"/>
  <c r="M20" i="10" s="1"/>
  <c r="IV20" i="10" s="1"/>
  <c r="DO34" i="6"/>
  <c r="CZ34" i="6"/>
  <c r="D33" i="9" s="1"/>
  <c r="F33" i="9" s="1"/>
  <c r="M37" i="10" s="1"/>
  <c r="IV37" i="10" s="1"/>
  <c r="DO4" i="6"/>
  <c r="CZ4" i="6"/>
  <c r="D3" i="9" s="1"/>
  <c r="F3" i="9" s="1"/>
  <c r="M7" i="10" s="1"/>
  <c r="IV7" i="10" s="1"/>
  <c r="DO60" i="6"/>
  <c r="CZ60" i="6"/>
  <c r="D59" i="9" s="1"/>
  <c r="F59" i="9" s="1"/>
  <c r="M63" i="10" s="1"/>
  <c r="IV63" i="10" s="1"/>
  <c r="CY79" i="6"/>
  <c r="C78" i="9" s="1"/>
  <c r="E78" i="9" s="1"/>
  <c r="L82" i="10" s="1"/>
  <c r="IU82" i="10" s="1"/>
  <c r="DC28" i="6"/>
  <c r="CY28" i="6"/>
  <c r="C27" i="9" s="1"/>
  <c r="E27" i="9" s="1"/>
  <c r="DC44" i="6"/>
  <c r="CY44" i="6"/>
  <c r="C43" i="9" s="1"/>
  <c r="E43" i="9" s="1"/>
  <c r="L47" i="10" s="1"/>
  <c r="IU47" i="10" s="1"/>
  <c r="DC11" i="6"/>
  <c r="CY11" i="6"/>
  <c r="C10" i="9" s="1"/>
  <c r="E10" i="9" s="1"/>
  <c r="DC85" i="6"/>
  <c r="CY85" i="6"/>
  <c r="C84" i="9" s="1"/>
  <c r="E84" i="9" s="1"/>
  <c r="L88" i="10" s="1"/>
  <c r="IU88" i="10" s="1"/>
  <c r="DC51" i="6"/>
  <c r="CY51" i="6"/>
  <c r="C50" i="9" s="1"/>
  <c r="E50" i="9" s="1"/>
  <c r="L54" i="10" s="1"/>
  <c r="IU54" i="10" s="1"/>
  <c r="DC42" i="6"/>
  <c r="CY42" i="6"/>
  <c r="C41" i="9" s="1"/>
  <c r="E41" i="9" s="1"/>
  <c r="DC66" i="6"/>
  <c r="CY66" i="6"/>
  <c r="C65" i="9" s="1"/>
  <c r="E65" i="9" s="1"/>
  <c r="DC95" i="6"/>
  <c r="CY95" i="6"/>
  <c r="C94" i="9" s="1"/>
  <c r="E94" i="9" s="1"/>
  <c r="CY12" i="6"/>
  <c r="C11" i="9" s="1"/>
  <c r="E11" i="9" s="1"/>
  <c r="L15" i="10" s="1"/>
  <c r="IU15" i="10" s="1"/>
  <c r="DC61" i="6"/>
  <c r="CY61" i="6"/>
  <c r="C60" i="9" s="1"/>
  <c r="E60" i="9" s="1"/>
  <c r="L64" i="10" s="1"/>
  <c r="IU64" i="10" s="1"/>
  <c r="DC21" i="6"/>
  <c r="CY21" i="6"/>
  <c r="C20" i="9" s="1"/>
  <c r="E20" i="9" s="1"/>
  <c r="L24" i="10" s="1"/>
  <c r="IU24" i="10" s="1"/>
  <c r="DC27" i="6"/>
  <c r="CY27" i="6"/>
  <c r="C26" i="9" s="1"/>
  <c r="E26" i="9" s="1"/>
  <c r="L30" i="10" s="1"/>
  <c r="IU30" i="10" s="1"/>
  <c r="DC83" i="6"/>
  <c r="CY83" i="6"/>
  <c r="C82" i="9" s="1"/>
  <c r="E82" i="9" s="1"/>
  <c r="L86" i="10" s="1"/>
  <c r="IU86" i="10" s="1"/>
  <c r="CY38" i="6"/>
  <c r="C37" i="9" s="1"/>
  <c r="E37" i="9" s="1"/>
  <c r="L41" i="10" s="1"/>
  <c r="IU41" i="10" s="1"/>
  <c r="DC13" i="6"/>
  <c r="CY13" i="6"/>
  <c r="C12" i="9" s="1"/>
  <c r="E12" i="9" s="1"/>
  <c r="L16" i="10" s="1"/>
  <c r="IU16" i="10" s="1"/>
  <c r="DC45" i="6"/>
  <c r="CY45" i="6"/>
  <c r="C44" i="9" s="1"/>
  <c r="E44" i="9" s="1"/>
  <c r="L48" i="10" s="1"/>
  <c r="IU48" i="10" s="1"/>
  <c r="CY81" i="6"/>
  <c r="C80" i="9" s="1"/>
  <c r="E80" i="9" s="1"/>
  <c r="L84" i="10" s="1"/>
  <c r="IU84" i="10" s="1"/>
  <c r="DC86" i="6"/>
  <c r="CY86" i="6"/>
  <c r="C85" i="9" s="1"/>
  <c r="E85" i="9" s="1"/>
  <c r="L89" i="10" s="1"/>
  <c r="IU89" i="10" s="1"/>
  <c r="DO62" i="6"/>
  <c r="CZ62" i="6"/>
  <c r="D61" i="9" s="1"/>
  <c r="F61" i="9" s="1"/>
  <c r="M65" i="10" s="1"/>
  <c r="IV65" i="10" s="1"/>
  <c r="DO13" i="6"/>
  <c r="CZ13" i="6"/>
  <c r="D12" i="9" s="1"/>
  <c r="F12" i="9" s="1"/>
  <c r="M16" i="10" s="1"/>
  <c r="IV16" i="10" s="1"/>
  <c r="DO65" i="6"/>
  <c r="CZ65" i="6"/>
  <c r="D64" i="9" s="1"/>
  <c r="F64" i="9" s="1"/>
  <c r="M68" i="10" s="1"/>
  <c r="IV68" i="10" s="1"/>
  <c r="DO16" i="6"/>
  <c r="CZ16" i="6"/>
  <c r="D15" i="9" s="1"/>
  <c r="F15" i="9" s="1"/>
  <c r="M19" i="10" s="1"/>
  <c r="IV19" i="10" s="1"/>
  <c r="DO91" i="6"/>
  <c r="CZ91" i="6"/>
  <c r="D90" i="9" s="1"/>
  <c r="F90" i="9" s="1"/>
  <c r="M94" i="10" s="1"/>
  <c r="IV94" i="10" s="1"/>
  <c r="DO11" i="6"/>
  <c r="CZ11" i="6"/>
  <c r="D10" i="9" s="1"/>
  <c r="F10" i="9" s="1"/>
  <c r="M14" i="10" s="1"/>
  <c r="IV14" i="10" s="1"/>
  <c r="DO28" i="6"/>
  <c r="CZ28" i="6"/>
  <c r="D27" i="9" s="1"/>
  <c r="F27" i="9" s="1"/>
  <c r="M31" i="10" s="1"/>
  <c r="IV31" i="10" s="1"/>
  <c r="DO44" i="6"/>
  <c r="CZ44" i="6"/>
  <c r="D43" i="9" s="1"/>
  <c r="F43" i="9" s="1"/>
  <c r="M47" i="10" s="1"/>
  <c r="IV47" i="10" s="1"/>
  <c r="DO18" i="6"/>
  <c r="CZ18" i="6"/>
  <c r="D17" i="9" s="1"/>
  <c r="F17" i="9" s="1"/>
  <c r="M21" i="10" s="1"/>
  <c r="IV21" i="10" s="1"/>
  <c r="DO55" i="6"/>
  <c r="CZ55" i="6"/>
  <c r="D54" i="9" s="1"/>
  <c r="F54" i="9" s="1"/>
  <c r="M58" i="10" s="1"/>
  <c r="IV58" i="10" s="1"/>
  <c r="DO68" i="6"/>
  <c r="CZ68" i="6"/>
  <c r="D67" i="9" s="1"/>
  <c r="F67" i="9" s="1"/>
  <c r="M71" i="10" s="1"/>
  <c r="IV71" i="10" s="1"/>
  <c r="DO56" i="6"/>
  <c r="CZ56" i="6"/>
  <c r="D55" i="9" s="1"/>
  <c r="F55" i="9" s="1"/>
  <c r="M59" i="10" s="1"/>
  <c r="IV59" i="10" s="1"/>
  <c r="DO74" i="6"/>
  <c r="CZ74" i="6"/>
  <c r="D73" i="9" s="1"/>
  <c r="F73" i="9" s="1"/>
  <c r="M77" i="10" s="1"/>
  <c r="IV77" i="10" s="1"/>
  <c r="DO27" i="6"/>
  <c r="CZ27" i="6"/>
  <c r="D26" i="9" s="1"/>
  <c r="F26" i="9" s="1"/>
  <c r="M30" i="10" s="1"/>
  <c r="IV30" i="10" s="1"/>
  <c r="DO70" i="6"/>
  <c r="CZ70" i="6"/>
  <c r="D69" i="9" s="1"/>
  <c r="F69" i="9" s="1"/>
  <c r="M73" i="10" s="1"/>
  <c r="IV73" i="10" s="1"/>
  <c r="CY22" i="6"/>
  <c r="C21" i="9" s="1"/>
  <c r="E21" i="9" s="1"/>
  <c r="L25" i="10" s="1"/>
  <c r="IU25" i="10" s="1"/>
  <c r="DO20" i="6"/>
  <c r="CZ20" i="6"/>
  <c r="D19" i="9" s="1"/>
  <c r="F19" i="9" s="1"/>
  <c r="M23" i="10" s="1"/>
  <c r="IV23" i="10" s="1"/>
  <c r="DO32" i="6"/>
  <c r="CZ32" i="6"/>
  <c r="D31" i="9" s="1"/>
  <c r="F31" i="9" s="1"/>
  <c r="M35" i="10" s="1"/>
  <c r="IV35" i="10" s="1"/>
  <c r="DO23" i="6"/>
  <c r="CZ23" i="6"/>
  <c r="D22" i="9" s="1"/>
  <c r="F22" i="9" s="1"/>
  <c r="M26" i="10" s="1"/>
  <c r="IV26" i="10" s="1"/>
  <c r="DO12" i="6"/>
  <c r="CZ12" i="6"/>
  <c r="D11" i="9" s="1"/>
  <c r="F11" i="9" s="1"/>
  <c r="M15" i="10" s="1"/>
  <c r="IV15" i="10" s="1"/>
  <c r="DO31" i="6"/>
  <c r="CZ31" i="6"/>
  <c r="D30" i="9" s="1"/>
  <c r="F30" i="9" s="1"/>
  <c r="M34" i="10" s="1"/>
  <c r="IV34" i="10" s="1"/>
  <c r="DO7" i="6"/>
  <c r="CZ7" i="6"/>
  <c r="D6" i="9" s="1"/>
  <c r="F6" i="9" s="1"/>
  <c r="M10" i="10" s="1"/>
  <c r="IV10" i="10" s="1"/>
  <c r="DO5" i="6"/>
  <c r="CZ5" i="6"/>
  <c r="D4" i="9" s="1"/>
  <c r="F4" i="9" s="1"/>
  <c r="M8" i="10" s="1"/>
  <c r="IV8" i="10" s="1"/>
  <c r="DO19" i="6"/>
  <c r="CZ19" i="6"/>
  <c r="D18" i="9" s="1"/>
  <c r="F18" i="9" s="1"/>
  <c r="M22" i="10" s="1"/>
  <c r="IV22" i="10" s="1"/>
  <c r="DO33" i="6"/>
  <c r="CZ33" i="6"/>
  <c r="D32" i="9" s="1"/>
  <c r="F32" i="9" s="1"/>
  <c r="M36" i="10" s="1"/>
  <c r="IV36" i="10" s="1"/>
  <c r="DO94" i="6"/>
  <c r="H93" i="9" s="1"/>
  <c r="CZ94" i="6"/>
  <c r="D93" i="9" s="1"/>
  <c r="F93" i="9" s="1"/>
  <c r="M97" i="10" s="1"/>
  <c r="CZ92" i="6"/>
  <c r="D91" i="9" s="1"/>
  <c r="F91" i="9" s="1"/>
  <c r="M95" i="10" s="1"/>
  <c r="IV95" i="10" s="1"/>
  <c r="DC54" i="6"/>
  <c r="H53" i="9" s="1"/>
  <c r="CY54" i="6"/>
  <c r="C53" i="9" s="1"/>
  <c r="E53" i="9" s="1"/>
  <c r="L57" i="10" s="1"/>
  <c r="IU57" i="10" s="1"/>
  <c r="DC18" i="6"/>
  <c r="CY18" i="6"/>
  <c r="C17" i="9" s="1"/>
  <c r="E17" i="9" s="1"/>
  <c r="DC49" i="6"/>
  <c r="CY49" i="6"/>
  <c r="C48" i="9" s="1"/>
  <c r="E48" i="9" s="1"/>
  <c r="L52" i="10" s="1"/>
  <c r="IU52" i="10" s="1"/>
  <c r="DC30" i="6"/>
  <c r="CY30" i="6"/>
  <c r="C29" i="9" s="1"/>
  <c r="E29" i="9" s="1"/>
  <c r="L33" i="10" s="1"/>
  <c r="IU33" i="10" s="1"/>
  <c r="DC65" i="6"/>
  <c r="H64" i="9" s="1"/>
  <c r="CY65" i="6"/>
  <c r="C64" i="9" s="1"/>
  <c r="E64" i="9" s="1"/>
  <c r="L68" i="10" s="1"/>
  <c r="IU68" i="10" s="1"/>
  <c r="DC62" i="6"/>
  <c r="CY62" i="6"/>
  <c r="C61" i="9" s="1"/>
  <c r="E61" i="9" s="1"/>
  <c r="L65" i="10" s="1"/>
  <c r="IU65" i="10" s="1"/>
  <c r="DC93" i="6"/>
  <c r="CY93" i="6"/>
  <c r="C92" i="9" s="1"/>
  <c r="E92" i="9" s="1"/>
  <c r="DC96" i="6"/>
  <c r="H95" i="9" s="1"/>
  <c r="CY96" i="6"/>
  <c r="C95" i="9" s="1"/>
  <c r="E95" i="9" s="1"/>
  <c r="DC10" i="6"/>
  <c r="CY10" i="6"/>
  <c r="C9" i="9" s="1"/>
  <c r="E9" i="9" s="1"/>
  <c r="L13" i="10" s="1"/>
  <c r="IU13" i="10" s="1"/>
  <c r="DC60" i="6"/>
  <c r="CY60" i="6"/>
  <c r="C59" i="9" s="1"/>
  <c r="E59" i="9" s="1"/>
  <c r="L63" i="10" s="1"/>
  <c r="IU63" i="10" s="1"/>
  <c r="DC88" i="6"/>
  <c r="CY88" i="6"/>
  <c r="C87" i="9" s="1"/>
  <c r="E87" i="9" s="1"/>
  <c r="DC80" i="6"/>
  <c r="CY80" i="6"/>
  <c r="C79" i="9" s="1"/>
  <c r="E79" i="9" s="1"/>
  <c r="DC69" i="6"/>
  <c r="CY69" i="6"/>
  <c r="C68" i="9" s="1"/>
  <c r="E68" i="9" s="1"/>
  <c r="DC70" i="6"/>
  <c r="CY70" i="6"/>
  <c r="C69" i="9" s="1"/>
  <c r="E69" i="9" s="1"/>
  <c r="L73" i="10" s="1"/>
  <c r="IU73" i="10" s="1"/>
  <c r="DC36" i="6"/>
  <c r="H35" i="9" s="1"/>
  <c r="N39" i="11" s="1"/>
  <c r="IV39" i="11" s="1"/>
  <c r="CY36" i="6"/>
  <c r="C35" i="9" s="1"/>
  <c r="E35" i="9" s="1"/>
  <c r="L39" i="10" s="1"/>
  <c r="IU39" i="10" s="1"/>
  <c r="DC97" i="6"/>
  <c r="H96" i="9" s="1"/>
  <c r="CY97" i="6"/>
  <c r="C96" i="9" s="1"/>
  <c r="E96" i="9" s="1"/>
  <c r="DC48" i="6"/>
  <c r="CY48" i="6"/>
  <c r="C47" i="9" s="1"/>
  <c r="E47" i="9" s="1"/>
  <c r="DC17" i="6"/>
  <c r="H16" i="9" s="1"/>
  <c r="J16" i="9" s="1"/>
  <c r="O20" i="11" s="1"/>
  <c r="CY17" i="6"/>
  <c r="C16" i="9" s="1"/>
  <c r="E16" i="9" s="1"/>
  <c r="L20" i="10" s="1"/>
  <c r="IU20" i="10" s="1"/>
  <c r="DC68" i="6"/>
  <c r="CY68" i="6"/>
  <c r="C67" i="9" s="1"/>
  <c r="E67" i="9" s="1"/>
  <c r="L71" i="10" s="1"/>
  <c r="IU71" i="10" s="1"/>
  <c r="DC77" i="6"/>
  <c r="H76" i="9" s="1"/>
  <c r="N80" i="11" s="1"/>
  <c r="IV80" i="11" s="1"/>
  <c r="CY77" i="6"/>
  <c r="C76" i="9" s="1"/>
  <c r="E76" i="9" s="1"/>
  <c r="L80" i="10" s="1"/>
  <c r="IU80" i="10" s="1"/>
  <c r="DC24" i="6"/>
  <c r="CY24" i="6"/>
  <c r="C23" i="9" s="1"/>
  <c r="E23" i="9" s="1"/>
  <c r="L27" i="10" s="1"/>
  <c r="IU27" i="10" s="1"/>
  <c r="DC47" i="6"/>
  <c r="CY47" i="6"/>
  <c r="C46" i="9" s="1"/>
  <c r="E46" i="9" s="1"/>
  <c r="L50" i="10" s="1"/>
  <c r="IU50" i="10" s="1"/>
  <c r="DO85" i="6"/>
  <c r="CZ85" i="6"/>
  <c r="D84" i="9" s="1"/>
  <c r="F84" i="9" s="1"/>
  <c r="M88" i="10" s="1"/>
  <c r="IV88" i="10" s="1"/>
  <c r="DO52" i="6"/>
  <c r="CZ52" i="6"/>
  <c r="D51" i="9" s="1"/>
  <c r="F51" i="9" s="1"/>
  <c r="M55" i="10" s="1"/>
  <c r="IV55" i="10" s="1"/>
  <c r="DO14" i="6"/>
  <c r="CZ14" i="6"/>
  <c r="D13" i="9" s="1"/>
  <c r="F13" i="9" s="1"/>
  <c r="M17" i="10" s="1"/>
  <c r="IV17" i="10" s="1"/>
  <c r="DO24" i="6"/>
  <c r="CZ24" i="6"/>
  <c r="D23" i="9" s="1"/>
  <c r="F23" i="9" s="1"/>
  <c r="M27" i="10" s="1"/>
  <c r="IV27" i="10" s="1"/>
  <c r="DO84" i="6"/>
  <c r="CZ84" i="6"/>
  <c r="D83" i="9" s="1"/>
  <c r="F83" i="9" s="1"/>
  <c r="M87" i="10" s="1"/>
  <c r="IV87" i="10" s="1"/>
  <c r="DO48" i="6"/>
  <c r="CZ48" i="6"/>
  <c r="D47" i="9" s="1"/>
  <c r="F47" i="9" s="1"/>
  <c r="M51" i="10" s="1"/>
  <c r="IV51" i="10" s="1"/>
  <c r="DO72" i="6"/>
  <c r="CZ72" i="6"/>
  <c r="D71" i="9" s="1"/>
  <c r="F71" i="9" s="1"/>
  <c r="M75" i="10" s="1"/>
  <c r="IV75" i="10" s="1"/>
  <c r="DO83" i="6"/>
  <c r="CZ83" i="6"/>
  <c r="D82" i="9" s="1"/>
  <c r="F82" i="9" s="1"/>
  <c r="M86" i="10" s="1"/>
  <c r="IV86" i="10" s="1"/>
  <c r="DO35" i="6"/>
  <c r="CZ35" i="6"/>
  <c r="D34" i="9" s="1"/>
  <c r="F34" i="9" s="1"/>
  <c r="M38" i="10" s="1"/>
  <c r="IV38" i="10" s="1"/>
  <c r="DO82" i="6"/>
  <c r="CZ82" i="6"/>
  <c r="D81" i="9" s="1"/>
  <c r="F81" i="9" s="1"/>
  <c r="M85" i="10" s="1"/>
  <c r="IV85" i="10" s="1"/>
  <c r="DO58" i="6"/>
  <c r="CZ58" i="6"/>
  <c r="D57" i="9" s="1"/>
  <c r="F57" i="9" s="1"/>
  <c r="M61" i="10" s="1"/>
  <c r="IV61" i="10" s="1"/>
  <c r="DO25" i="6"/>
  <c r="CZ25" i="6"/>
  <c r="D24" i="9" s="1"/>
  <c r="F24" i="9" s="1"/>
  <c r="M28" i="10" s="1"/>
  <c r="IV28" i="10" s="1"/>
  <c r="DC15" i="6"/>
  <c r="H14" i="9" s="1"/>
  <c r="CY15" i="6"/>
  <c r="C14" i="9" s="1"/>
  <c r="E14" i="9" s="1"/>
  <c r="L18" i="10" s="1"/>
  <c r="IU18" i="10" s="1"/>
  <c r="DO79" i="6"/>
  <c r="CZ79" i="6"/>
  <c r="D78" i="9" s="1"/>
  <c r="F78" i="9" s="1"/>
  <c r="M82" i="10" s="1"/>
  <c r="IV82" i="10" s="1"/>
  <c r="DO88" i="6"/>
  <c r="CZ88" i="6"/>
  <c r="D87" i="9" s="1"/>
  <c r="F87" i="9" s="1"/>
  <c r="M91" i="10" s="1"/>
  <c r="IV91" i="10" s="1"/>
  <c r="DO6" i="6"/>
  <c r="CZ6" i="6"/>
  <c r="D5" i="9" s="1"/>
  <c r="F5" i="9" s="1"/>
  <c r="M9" i="10" s="1"/>
  <c r="IV9" i="10" s="1"/>
  <c r="DO80" i="6"/>
  <c r="CZ80" i="6"/>
  <c r="D79" i="9" s="1"/>
  <c r="F79" i="9" s="1"/>
  <c r="M83" i="10" s="1"/>
  <c r="IV83" i="10" s="1"/>
  <c r="DO26" i="6"/>
  <c r="CZ26" i="6"/>
  <c r="D25" i="9" s="1"/>
  <c r="F25" i="9" s="1"/>
  <c r="M29" i="10" s="1"/>
  <c r="IV29" i="10" s="1"/>
  <c r="DO93" i="6"/>
  <c r="CZ93" i="6"/>
  <c r="D92" i="9" s="1"/>
  <c r="F92" i="9" s="1"/>
  <c r="M96" i="10" s="1"/>
  <c r="DO78" i="6"/>
  <c r="CZ78" i="6"/>
  <c r="D77" i="9" s="1"/>
  <c r="F77" i="9" s="1"/>
  <c r="M81" i="10" s="1"/>
  <c r="IV81" i="10" s="1"/>
  <c r="DO71" i="6"/>
  <c r="CZ71" i="6"/>
  <c r="D70" i="9" s="1"/>
  <c r="F70" i="9" s="1"/>
  <c r="M74" i="10" s="1"/>
  <c r="IV74" i="10" s="1"/>
  <c r="DO47" i="6"/>
  <c r="CZ47" i="6"/>
  <c r="D46" i="9" s="1"/>
  <c r="F46" i="9" s="1"/>
  <c r="M50" i="10" s="1"/>
  <c r="IV50" i="10" s="1"/>
  <c r="C30" i="9"/>
  <c r="E30" i="9" s="1"/>
  <c r="L34" i="10" s="1"/>
  <c r="IU34" i="10" s="1"/>
  <c r="DO76" i="6"/>
  <c r="DC81" i="6"/>
  <c r="DO43" i="6"/>
  <c r="DC79" i="6"/>
  <c r="DC22" i="6"/>
  <c r="DC38" i="6"/>
  <c r="DC6" i="6"/>
  <c r="DC12" i="6"/>
  <c r="DS64" i="6"/>
  <c r="DS93" i="6"/>
  <c r="DC19" i="6"/>
  <c r="DC14" i="6"/>
  <c r="DC31" i="6"/>
  <c r="DC7" i="6"/>
  <c r="DC92" i="6"/>
  <c r="H91" i="9" s="1"/>
  <c r="DC90" i="6"/>
  <c r="DC63" i="6"/>
  <c r="DD66" i="6"/>
  <c r="DR60" i="6"/>
  <c r="DS67" i="6"/>
  <c r="DD69" i="6"/>
  <c r="DC89" i="6"/>
  <c r="DR95" i="6"/>
  <c r="DR30" i="6"/>
  <c r="DR56" i="6"/>
  <c r="DC23" i="6"/>
  <c r="DC16" i="6"/>
  <c r="DR61" i="6"/>
  <c r="DD83" i="6"/>
  <c r="DR68" i="6"/>
  <c r="DR79" i="6"/>
  <c r="DS6" i="6"/>
  <c r="DD60" i="6"/>
  <c r="DD21" i="6"/>
  <c r="DD48" i="6"/>
  <c r="DC82" i="6"/>
  <c r="DC33" i="6"/>
  <c r="DC5" i="6"/>
  <c r="DC55" i="6"/>
  <c r="DC72" i="6"/>
  <c r="DC46" i="6"/>
  <c r="DR20" i="6"/>
  <c r="DR16" i="6"/>
  <c r="DR49" i="6"/>
  <c r="DR31" i="6"/>
  <c r="H31" i="9" l="1"/>
  <c r="J31" i="9" s="1"/>
  <c r="O35" i="11" s="1"/>
  <c r="H94" i="9"/>
  <c r="N98" i="11" s="1"/>
  <c r="H86" i="9"/>
  <c r="N90" i="11" s="1"/>
  <c r="IV90" i="11" s="1"/>
  <c r="H97" i="9"/>
  <c r="J97" i="9" s="1"/>
  <c r="O101" i="11" s="1"/>
  <c r="H32" i="9"/>
  <c r="J32" i="9" s="1"/>
  <c r="O36" i="11" s="1"/>
  <c r="H22" i="9"/>
  <c r="N26" i="11" s="1"/>
  <c r="IV26" i="11" s="1"/>
  <c r="H4" i="9"/>
  <c r="N8" i="11" s="1"/>
  <c r="IV8" i="11" s="1"/>
  <c r="H90" i="9"/>
  <c r="N94" i="11" s="1"/>
  <c r="J93" i="9"/>
  <c r="O97" i="11" s="1"/>
  <c r="N97" i="11"/>
  <c r="H92" i="9"/>
  <c r="L102" i="10"/>
  <c r="G98" i="9"/>
  <c r="L96" i="10"/>
  <c r="G92" i="9"/>
  <c r="J91" i="9"/>
  <c r="O95" i="11" s="1"/>
  <c r="N95" i="11"/>
  <c r="L100" i="10"/>
  <c r="G96" i="9"/>
  <c r="G95" i="9"/>
  <c r="L99" i="10"/>
  <c r="H98" i="9"/>
  <c r="H37" i="9"/>
  <c r="N41" i="11" s="1"/>
  <c r="IV41" i="11" s="1"/>
  <c r="J96" i="9"/>
  <c r="O100" i="11" s="1"/>
  <c r="N100" i="11"/>
  <c r="N99" i="11"/>
  <c r="J95" i="9"/>
  <c r="O99" i="11" s="1"/>
  <c r="H10" i="9"/>
  <c r="N14" i="11" s="1"/>
  <c r="IV14" i="11" s="1"/>
  <c r="H85" i="9"/>
  <c r="J85" i="9" s="1"/>
  <c r="O89" i="11" s="1"/>
  <c r="L98" i="10"/>
  <c r="G94" i="9"/>
  <c r="L97" i="10"/>
  <c r="G93" i="9"/>
  <c r="L101" i="10"/>
  <c r="G97" i="9"/>
  <c r="H74" i="9"/>
  <c r="J74" i="9" s="1"/>
  <c r="O78" i="11" s="1"/>
  <c r="G74" i="9"/>
  <c r="EH13" i="6" s="1"/>
  <c r="H82" i="9"/>
  <c r="J82" i="9" s="1"/>
  <c r="O86" i="11" s="1"/>
  <c r="H19" i="9"/>
  <c r="N23" i="11" s="1"/>
  <c r="IV23" i="11" s="1"/>
  <c r="H49" i="9"/>
  <c r="J49" i="9" s="1"/>
  <c r="O53" i="11" s="1"/>
  <c r="H83" i="9"/>
  <c r="N87" i="11" s="1"/>
  <c r="IV87" i="11" s="1"/>
  <c r="H25" i="9"/>
  <c r="J25" i="9" s="1"/>
  <c r="O29" i="11" s="1"/>
  <c r="H41" i="9"/>
  <c r="J41" i="9" s="1"/>
  <c r="O45" i="11" s="1"/>
  <c r="H28" i="9"/>
  <c r="J28" i="9" s="1"/>
  <c r="O32" i="11" s="1"/>
  <c r="H3" i="9"/>
  <c r="N7" i="11" s="1"/>
  <c r="IV7" i="11" s="1"/>
  <c r="H65" i="9"/>
  <c r="N69" i="11" s="1"/>
  <c r="IV69" i="11" s="1"/>
  <c r="H6" i="9"/>
  <c r="N10" i="11" s="1"/>
  <c r="IV10" i="11" s="1"/>
  <c r="H11" i="9"/>
  <c r="N15" i="11" s="1"/>
  <c r="IV15" i="11" s="1"/>
  <c r="H77" i="9"/>
  <c r="J77" i="9" s="1"/>
  <c r="O81" i="11" s="1"/>
  <c r="H46" i="9"/>
  <c r="J46" i="9" s="1"/>
  <c r="O50" i="11" s="1"/>
  <c r="H43" i="9"/>
  <c r="N47" i="11" s="1"/>
  <c r="IV47" i="11" s="1"/>
  <c r="H12" i="9"/>
  <c r="N16" i="11" s="1"/>
  <c r="IV16" i="11" s="1"/>
  <c r="H7" i="9"/>
  <c r="N11" i="11" s="1"/>
  <c r="IV11" i="11" s="1"/>
  <c r="H39" i="9"/>
  <c r="N43" i="11" s="1"/>
  <c r="IV43" i="11" s="1"/>
  <c r="H36" i="9"/>
  <c r="J36" i="9" s="1"/>
  <c r="O40" i="11" s="1"/>
  <c r="G68" i="9"/>
  <c r="EH7" i="6" s="1"/>
  <c r="H62" i="9"/>
  <c r="J62" i="9" s="1"/>
  <c r="O66" i="11" s="1"/>
  <c r="H70" i="9"/>
  <c r="J70" i="9" s="1"/>
  <c r="O74" i="11" s="1"/>
  <c r="H57" i="9"/>
  <c r="N61" i="11" s="1"/>
  <c r="IV61" i="11" s="1"/>
  <c r="H84" i="9"/>
  <c r="N88" i="11" s="1"/>
  <c r="IV88" i="11" s="1"/>
  <c r="H23" i="9"/>
  <c r="H9" i="9"/>
  <c r="N13" i="11" s="1"/>
  <c r="IV13" i="11" s="1"/>
  <c r="H17" i="9"/>
  <c r="N21" i="11" s="1"/>
  <c r="IV21" i="11" s="1"/>
  <c r="H61" i="9"/>
  <c r="N65" i="11" s="1"/>
  <c r="IV65" i="11" s="1"/>
  <c r="H26" i="9"/>
  <c r="N30" i="11" s="1"/>
  <c r="IV30" i="11" s="1"/>
  <c r="H51" i="9"/>
  <c r="N55" i="11" s="1"/>
  <c r="IV55" i="11" s="1"/>
  <c r="H8" i="9"/>
  <c r="N12" i="11" s="1"/>
  <c r="IV12" i="11" s="1"/>
  <c r="H72" i="9"/>
  <c r="J72" i="9" s="1"/>
  <c r="O76" i="11" s="1"/>
  <c r="H18" i="9"/>
  <c r="N22" i="11" s="1"/>
  <c r="IV22" i="11" s="1"/>
  <c r="H79" i="9"/>
  <c r="J79" i="9" s="1"/>
  <c r="O83" i="11" s="1"/>
  <c r="H54" i="9"/>
  <c r="N58" i="11" s="1"/>
  <c r="IV58" i="11" s="1"/>
  <c r="H20" i="9"/>
  <c r="N24" i="11" s="1"/>
  <c r="IV24" i="11" s="1"/>
  <c r="H29" i="9"/>
  <c r="J29" i="9" s="1"/>
  <c r="O33" i="11" s="1"/>
  <c r="H80" i="9"/>
  <c r="N84" i="11" s="1"/>
  <c r="IV84" i="11" s="1"/>
  <c r="G79" i="9"/>
  <c r="EI6" i="6" s="1"/>
  <c r="H44" i="9"/>
  <c r="J44" i="9" s="1"/>
  <c r="O48" i="11" s="1"/>
  <c r="H52" i="9"/>
  <c r="J52" i="9" s="1"/>
  <c r="O56" i="11" s="1"/>
  <c r="H40" i="9"/>
  <c r="N44" i="11" s="1"/>
  <c r="IV44" i="11" s="1"/>
  <c r="H24" i="9"/>
  <c r="J24" i="9" s="1"/>
  <c r="O28" i="11" s="1"/>
  <c r="H87" i="9"/>
  <c r="H50" i="9"/>
  <c r="N54" i="11" s="1"/>
  <c r="IV54" i="11" s="1"/>
  <c r="H27" i="9"/>
  <c r="N31" i="11" s="1"/>
  <c r="IV31" i="11" s="1"/>
  <c r="H34" i="9"/>
  <c r="N38" i="11" s="1"/>
  <c r="IV38" i="11" s="1"/>
  <c r="H73" i="9"/>
  <c r="J73" i="9" s="1"/>
  <c r="O77" i="11" s="1"/>
  <c r="H33" i="9"/>
  <c r="N37" i="11" s="1"/>
  <c r="IV37" i="11" s="1"/>
  <c r="H56" i="9"/>
  <c r="N60" i="11" s="1"/>
  <c r="IV60" i="11" s="1"/>
  <c r="H71" i="9"/>
  <c r="N75" i="11" s="1"/>
  <c r="IV75" i="11" s="1"/>
  <c r="H88" i="9"/>
  <c r="H66" i="9"/>
  <c r="N70" i="11" s="1"/>
  <c r="IV70" i="11" s="1"/>
  <c r="H89" i="9"/>
  <c r="H69" i="9"/>
  <c r="J69" i="9" s="1"/>
  <c r="O73" i="11" s="1"/>
  <c r="N32" i="11"/>
  <c r="IV32" i="11" s="1"/>
  <c r="H48" i="9"/>
  <c r="N52" i="11" s="1"/>
  <c r="IV52" i="11" s="1"/>
  <c r="H67" i="9"/>
  <c r="N71" i="11" s="1"/>
  <c r="IV71" i="11" s="1"/>
  <c r="H60" i="9"/>
  <c r="J60" i="9" s="1"/>
  <c r="O64" i="11" s="1"/>
  <c r="H13" i="9"/>
  <c r="N17" i="11" s="1"/>
  <c r="IV17" i="11" s="1"/>
  <c r="H45" i="9"/>
  <c r="N49" i="11" s="1"/>
  <c r="IV49" i="11" s="1"/>
  <c r="H47" i="9"/>
  <c r="N51" i="11" s="1"/>
  <c r="IV51" i="11" s="1"/>
  <c r="H68" i="9"/>
  <c r="N72" i="11" s="1"/>
  <c r="IV72" i="11" s="1"/>
  <c r="H63" i="9"/>
  <c r="N67" i="11" s="1"/>
  <c r="IV67" i="11" s="1"/>
  <c r="H21" i="9"/>
  <c r="J21" i="9" s="1"/>
  <c r="O25" i="11" s="1"/>
  <c r="H81" i="9"/>
  <c r="J81" i="9" s="1"/>
  <c r="O85" i="11" s="1"/>
  <c r="H55" i="9"/>
  <c r="J55" i="9" s="1"/>
  <c r="O59" i="11" s="1"/>
  <c r="H42" i="9"/>
  <c r="N46" i="11" s="1"/>
  <c r="IV46" i="11" s="1"/>
  <c r="H75" i="9"/>
  <c r="J75" i="9" s="1"/>
  <c r="O79" i="11" s="1"/>
  <c r="N74" i="11"/>
  <c r="IV74" i="11" s="1"/>
  <c r="J40" i="9"/>
  <c r="O44" i="11" s="1"/>
  <c r="J65" i="9"/>
  <c r="O69" i="11" s="1"/>
  <c r="J27" i="9"/>
  <c r="O31" i="11" s="1"/>
  <c r="J18" i="9"/>
  <c r="O22" i="11" s="1"/>
  <c r="J7" i="9"/>
  <c r="O11" i="11" s="1"/>
  <c r="J67" i="9"/>
  <c r="O71" i="11" s="1"/>
  <c r="G27" i="9"/>
  <c r="I27" i="9" s="1"/>
  <c r="G72" i="9"/>
  <c r="G14" i="9"/>
  <c r="G11" i="9"/>
  <c r="EC10" i="6" s="1"/>
  <c r="G24" i="9"/>
  <c r="ED11" i="6" s="1"/>
  <c r="N20" i="11"/>
  <c r="IV20" i="11" s="1"/>
  <c r="G20" i="9"/>
  <c r="G6" i="9"/>
  <c r="EC5" i="6" s="1"/>
  <c r="J35" i="9"/>
  <c r="O39" i="11" s="1"/>
  <c r="G89" i="9"/>
  <c r="M93" i="11" s="1"/>
  <c r="G65" i="9"/>
  <c r="G49" i="9"/>
  <c r="L28" i="10"/>
  <c r="IU28" i="10" s="1"/>
  <c r="L83" i="10"/>
  <c r="IU83" i="10" s="1"/>
  <c r="G18" i="9"/>
  <c r="G43" i="9"/>
  <c r="EF6" i="6" s="1"/>
  <c r="G64" i="9"/>
  <c r="H5" i="9"/>
  <c r="N9" i="11" s="1"/>
  <c r="IV9" i="11" s="1"/>
  <c r="G41" i="9"/>
  <c r="G31" i="9"/>
  <c r="G75" i="9"/>
  <c r="L53" i="10"/>
  <c r="IU53" i="10" s="1"/>
  <c r="G3" i="9"/>
  <c r="G12" i="9"/>
  <c r="EC11" i="6" s="1"/>
  <c r="G71" i="9"/>
  <c r="G66" i="9"/>
  <c r="G51" i="9"/>
  <c r="G87" i="9"/>
  <c r="M91" i="11" s="1"/>
  <c r="L78" i="10"/>
  <c r="IU78" i="10" s="1"/>
  <c r="G53" i="9"/>
  <c r="G37" i="9"/>
  <c r="G42" i="9"/>
  <c r="EF5" i="6" s="1"/>
  <c r="J38" i="9"/>
  <c r="O42" i="11" s="1"/>
  <c r="G17" i="9"/>
  <c r="L31" i="10"/>
  <c r="IU31" i="10" s="1"/>
  <c r="H15" i="9"/>
  <c r="N19" i="11" s="1"/>
  <c r="IV19" i="11" s="1"/>
  <c r="H59" i="9"/>
  <c r="N63" i="11" s="1"/>
  <c r="IV63" i="11" s="1"/>
  <c r="H78" i="9"/>
  <c r="J78" i="9" s="1"/>
  <c r="O82" i="11" s="1"/>
  <c r="G90" i="9"/>
  <c r="M94" i="11" s="1"/>
  <c r="G34" i="9"/>
  <c r="G56" i="9"/>
  <c r="G21" i="9"/>
  <c r="ED8" i="6" s="1"/>
  <c r="G57" i="9"/>
  <c r="G70" i="9"/>
  <c r="L21" i="10"/>
  <c r="IU21" i="10" s="1"/>
  <c r="G32" i="9"/>
  <c r="EE7" i="6" s="1"/>
  <c r="G13" i="9"/>
  <c r="EC12" i="6" s="1"/>
  <c r="G67" i="9"/>
  <c r="G35" i="9"/>
  <c r="EE10" i="6" s="1"/>
  <c r="G28" i="9"/>
  <c r="G46" i="9"/>
  <c r="EF9" i="6" s="1"/>
  <c r="G48" i="9"/>
  <c r="G10" i="9"/>
  <c r="G8" i="9"/>
  <c r="G88" i="9"/>
  <c r="M92" i="11" s="1"/>
  <c r="G36" i="9"/>
  <c r="G29" i="9"/>
  <c r="EE4" i="6" s="1"/>
  <c r="G5" i="9"/>
  <c r="EC4" i="6" s="1"/>
  <c r="G16" i="9"/>
  <c r="ED3" i="6" s="1"/>
  <c r="G7" i="9"/>
  <c r="G58" i="9"/>
  <c r="EG9" i="6" s="1"/>
  <c r="L69" i="10"/>
  <c r="IU69" i="10" s="1"/>
  <c r="G4" i="9"/>
  <c r="G77" i="9"/>
  <c r="G52" i="9"/>
  <c r="EG3" i="6" s="1"/>
  <c r="G33" i="9"/>
  <c r="L91" i="10"/>
  <c r="IU91" i="10" s="1"/>
  <c r="G54" i="9"/>
  <c r="G47" i="9"/>
  <c r="G25" i="9"/>
  <c r="G45" i="9"/>
  <c r="EF8" i="6" s="1"/>
  <c r="G40" i="9"/>
  <c r="EF3" i="6" s="1"/>
  <c r="L17" i="10"/>
  <c r="IU17" i="10" s="1"/>
  <c r="G22" i="9"/>
  <c r="G82" i="9"/>
  <c r="EI9" i="6" s="1"/>
  <c r="L40" i="10"/>
  <c r="IU40" i="10" s="1"/>
  <c r="G91" i="9"/>
  <c r="G76" i="9"/>
  <c r="G19" i="9"/>
  <c r="G84" i="9"/>
  <c r="EI11" i="6" s="1"/>
  <c r="G86" i="9"/>
  <c r="G62" i="9"/>
  <c r="L58" i="10"/>
  <c r="IU58" i="10" s="1"/>
  <c r="L45" i="10"/>
  <c r="IU45" i="10" s="1"/>
  <c r="G78" i="9"/>
  <c r="G81" i="9"/>
  <c r="G26" i="9"/>
  <c r="L72" i="10"/>
  <c r="IU72" i="10" s="1"/>
  <c r="G44" i="9"/>
  <c r="G83" i="9"/>
  <c r="G69" i="9"/>
  <c r="EH8" i="6" s="1"/>
  <c r="H30" i="9"/>
  <c r="G15" i="9"/>
  <c r="J76" i="9"/>
  <c r="O80" i="11" s="1"/>
  <c r="G9" i="9"/>
  <c r="G55" i="9"/>
  <c r="G23" i="9"/>
  <c r="L51" i="10"/>
  <c r="IU51" i="10" s="1"/>
  <c r="G59" i="9"/>
  <c r="L14" i="10"/>
  <c r="IU14" i="10" s="1"/>
  <c r="L38" i="10"/>
  <c r="IU38" i="10" s="1"/>
  <c r="L29" i="10"/>
  <c r="IU29" i="10" s="1"/>
  <c r="G38" i="9"/>
  <c r="EE13" i="6" s="1"/>
  <c r="G30" i="9"/>
  <c r="G80" i="9"/>
  <c r="G39" i="9"/>
  <c r="G61" i="9"/>
  <c r="EG12" i="6" s="1"/>
  <c r="G50" i="9"/>
  <c r="EF13" i="6" s="1"/>
  <c r="G63" i="9"/>
  <c r="G85" i="9"/>
  <c r="EI12" i="6" s="1"/>
  <c r="G60" i="9"/>
  <c r="G73" i="9"/>
  <c r="J64" i="9"/>
  <c r="O68" i="11" s="1"/>
  <c r="N68" i="11"/>
  <c r="IV68" i="11" s="1"/>
  <c r="N35" i="11"/>
  <c r="IV35" i="11" s="1"/>
  <c r="N62" i="11"/>
  <c r="IV62" i="11" s="1"/>
  <c r="J58" i="9"/>
  <c r="O62" i="11" s="1"/>
  <c r="N57" i="11"/>
  <c r="IV57" i="11" s="1"/>
  <c r="J53" i="9"/>
  <c r="O57" i="11" s="1"/>
  <c r="N18" i="11"/>
  <c r="IV18" i="11" s="1"/>
  <c r="J14" i="9"/>
  <c r="O18" i="11" s="1"/>
  <c r="N96" i="11" l="1"/>
  <c r="J92" i="9"/>
  <c r="O96" i="11" s="1"/>
  <c r="J94" i="9"/>
  <c r="O98" i="11" s="1"/>
  <c r="J86" i="9"/>
  <c r="O90" i="11" s="1"/>
  <c r="J37" i="9"/>
  <c r="O41" i="11" s="1"/>
  <c r="N36" i="11"/>
  <c r="IV36" i="11" s="1"/>
  <c r="J4" i="9"/>
  <c r="O8" i="11" s="1"/>
  <c r="N101" i="11"/>
  <c r="J22" i="9"/>
  <c r="O26" i="11" s="1"/>
  <c r="J90" i="9"/>
  <c r="O94" i="11" s="1"/>
  <c r="N78" i="11"/>
  <c r="IV78" i="11" s="1"/>
  <c r="J10" i="9"/>
  <c r="O14" i="11" s="1"/>
  <c r="J89" i="9"/>
  <c r="O93" i="11" s="1"/>
  <c r="N93" i="11"/>
  <c r="N102" i="11"/>
  <c r="J98" i="9"/>
  <c r="O102" i="11" s="1"/>
  <c r="I93" i="9"/>
  <c r="EJ8" i="6"/>
  <c r="M97" i="11"/>
  <c r="M96" i="11"/>
  <c r="EJ7" i="6"/>
  <c r="I92" i="9"/>
  <c r="M95" i="11"/>
  <c r="EJ6" i="6"/>
  <c r="N89" i="11"/>
  <c r="IV89" i="11" s="1"/>
  <c r="J88" i="9"/>
  <c r="O92" i="11" s="1"/>
  <c r="N92" i="11"/>
  <c r="J87" i="9"/>
  <c r="O91" i="11" s="1"/>
  <c r="N91" i="11"/>
  <c r="EJ10" i="6"/>
  <c r="M99" i="11"/>
  <c r="I95" i="9"/>
  <c r="I97" i="9"/>
  <c r="M101" i="11"/>
  <c r="EJ12" i="6"/>
  <c r="EJ9" i="6"/>
  <c r="M98" i="11"/>
  <c r="I94" i="9"/>
  <c r="EJ11" i="6"/>
  <c r="M100" i="11"/>
  <c r="I96" i="9"/>
  <c r="M102" i="11"/>
  <c r="I98" i="9"/>
  <c r="EJ13" i="6"/>
  <c r="M78" i="11"/>
  <c r="IU78" i="11" s="1"/>
  <c r="J8" i="9"/>
  <c r="O12" i="11" s="1"/>
  <c r="I74" i="9"/>
  <c r="N86" i="11"/>
  <c r="IV86" i="11" s="1"/>
  <c r="N40" i="11"/>
  <c r="IV40" i="11" s="1"/>
  <c r="J9" i="9"/>
  <c r="O13" i="11" s="1"/>
  <c r="N28" i="11"/>
  <c r="IV28" i="11" s="1"/>
  <c r="N45" i="11"/>
  <c r="IV45" i="11" s="1"/>
  <c r="J19" i="9"/>
  <c r="O23" i="11" s="1"/>
  <c r="J54" i="9"/>
  <c r="O58" i="11" s="1"/>
  <c r="N73" i="11"/>
  <c r="IV73" i="11" s="1"/>
  <c r="J11" i="9"/>
  <c r="O15" i="11" s="1"/>
  <c r="J17" i="9"/>
  <c r="O21" i="11" s="1"/>
  <c r="J6" i="9"/>
  <c r="O10" i="11" s="1"/>
  <c r="J42" i="9"/>
  <c r="O46" i="11" s="1"/>
  <c r="J20" i="9"/>
  <c r="O24" i="11" s="1"/>
  <c r="N53" i="11"/>
  <c r="IV53" i="11" s="1"/>
  <c r="J47" i="9"/>
  <c r="O51" i="11" s="1"/>
  <c r="J12" i="9"/>
  <c r="O16" i="11" s="1"/>
  <c r="J33" i="9"/>
  <c r="O37" i="11" s="1"/>
  <c r="N76" i="11"/>
  <c r="IV76" i="11" s="1"/>
  <c r="J45" i="9"/>
  <c r="O49" i="11" s="1"/>
  <c r="J57" i="9"/>
  <c r="O61" i="11" s="1"/>
  <c r="J84" i="9"/>
  <c r="O88" i="11" s="1"/>
  <c r="J43" i="9"/>
  <c r="O47" i="11" s="1"/>
  <c r="J66" i="9"/>
  <c r="O70" i="11" s="1"/>
  <c r="N81" i="11"/>
  <c r="IV81" i="11" s="1"/>
  <c r="J50" i="9"/>
  <c r="O54" i="11" s="1"/>
  <c r="J3" i="9"/>
  <c r="O7" i="11" s="1"/>
  <c r="J80" i="9"/>
  <c r="O84" i="11" s="1"/>
  <c r="N66" i="11"/>
  <c r="IV66" i="11" s="1"/>
  <c r="J13" i="9"/>
  <c r="O17" i="11" s="1"/>
  <c r="J83" i="9"/>
  <c r="O87" i="11" s="1"/>
  <c r="I79" i="9"/>
  <c r="M83" i="11"/>
  <c r="IU83" i="11" s="1"/>
  <c r="N50" i="11"/>
  <c r="IV50" i="11" s="1"/>
  <c r="N85" i="11"/>
  <c r="IV85" i="11" s="1"/>
  <c r="J51" i="9"/>
  <c r="O55" i="11" s="1"/>
  <c r="N83" i="11"/>
  <c r="IV83" i="11" s="1"/>
  <c r="N29" i="11"/>
  <c r="IV29" i="11" s="1"/>
  <c r="J39" i="9"/>
  <c r="O43" i="11" s="1"/>
  <c r="J48" i="9"/>
  <c r="O52" i="11" s="1"/>
  <c r="N77" i="11"/>
  <c r="IV77" i="11" s="1"/>
  <c r="N33" i="11"/>
  <c r="IV33" i="11" s="1"/>
  <c r="I68" i="9"/>
  <c r="J61" i="9"/>
  <c r="O65" i="11" s="1"/>
  <c r="J63" i="9"/>
  <c r="O67" i="11" s="1"/>
  <c r="J26" i="9"/>
  <c r="O30" i="11" s="1"/>
  <c r="N79" i="11"/>
  <c r="IV79" i="11" s="1"/>
  <c r="N56" i="11"/>
  <c r="IV56" i="11" s="1"/>
  <c r="M72" i="11"/>
  <c r="IU72" i="11" s="1"/>
  <c r="N25" i="11"/>
  <c r="IV25" i="11" s="1"/>
  <c r="N48" i="11"/>
  <c r="IV48" i="11" s="1"/>
  <c r="N27" i="11"/>
  <c r="IV27" i="11" s="1"/>
  <c r="J23" i="9"/>
  <c r="O27" i="11" s="1"/>
  <c r="J68" i="9"/>
  <c r="O72" i="11" s="1"/>
  <c r="J56" i="9"/>
  <c r="O60" i="11" s="1"/>
  <c r="N64" i="11"/>
  <c r="IV64" i="11" s="1"/>
  <c r="N59" i="11"/>
  <c r="IV59" i="11" s="1"/>
  <c r="J34" i="9"/>
  <c r="O38" i="11" s="1"/>
  <c r="J71" i="9"/>
  <c r="O75" i="11" s="1"/>
  <c r="M67" i="11"/>
  <c r="IU67" i="11" s="1"/>
  <c r="EH2" i="6"/>
  <c r="M84" i="11"/>
  <c r="IU84" i="11" s="1"/>
  <c r="EI7" i="6"/>
  <c r="I23" i="9"/>
  <c r="ED10" i="6"/>
  <c r="M51" i="11"/>
  <c r="IU51" i="11" s="1"/>
  <c r="EF10" i="6"/>
  <c r="M8" i="11"/>
  <c r="IU8" i="11" s="1"/>
  <c r="EC3" i="6"/>
  <c r="I36" i="9"/>
  <c r="EE11" i="6"/>
  <c r="M52" i="11"/>
  <c r="IU52" i="11" s="1"/>
  <c r="EF11" i="6"/>
  <c r="I90" i="9"/>
  <c r="EJ5" i="6"/>
  <c r="I71" i="9"/>
  <c r="EH10" i="6"/>
  <c r="M76" i="11"/>
  <c r="IU76" i="11" s="1"/>
  <c r="EH11" i="6"/>
  <c r="M77" i="11"/>
  <c r="IU77" i="11" s="1"/>
  <c r="EH12" i="6"/>
  <c r="M19" i="11"/>
  <c r="IU19" i="11" s="1"/>
  <c r="ED2" i="6"/>
  <c r="M87" i="11"/>
  <c r="IU87" i="11" s="1"/>
  <c r="EI10" i="6"/>
  <c r="I81" i="9"/>
  <c r="EI8" i="6"/>
  <c r="I62" i="9"/>
  <c r="EG13" i="6"/>
  <c r="I19" i="9"/>
  <c r="ED6" i="6"/>
  <c r="M58" i="11"/>
  <c r="IU58" i="11" s="1"/>
  <c r="EG5" i="6"/>
  <c r="I88" i="9"/>
  <c r="EJ3" i="6"/>
  <c r="I87" i="9"/>
  <c r="EJ2" i="6"/>
  <c r="M31" i="11"/>
  <c r="IU31" i="11" s="1"/>
  <c r="EE2" i="6"/>
  <c r="I60" i="9"/>
  <c r="EG11" i="6"/>
  <c r="I59" i="9"/>
  <c r="EG10" i="6"/>
  <c r="M48" i="11"/>
  <c r="IU48" i="11" s="1"/>
  <c r="EF7" i="6"/>
  <c r="I78" i="9"/>
  <c r="EI5" i="6"/>
  <c r="I86" i="9"/>
  <c r="EI13" i="6"/>
  <c r="I76" i="9"/>
  <c r="EI3" i="6"/>
  <c r="I22" i="9"/>
  <c r="ED9" i="6"/>
  <c r="I77" i="9"/>
  <c r="EI4" i="6"/>
  <c r="M12" i="11"/>
  <c r="IU12" i="11" s="1"/>
  <c r="EC7" i="6"/>
  <c r="M71" i="11"/>
  <c r="IU71" i="11" s="1"/>
  <c r="EH6" i="6"/>
  <c r="M74" i="11"/>
  <c r="IU74" i="11" s="1"/>
  <c r="EH9" i="6"/>
  <c r="I57" i="9"/>
  <c r="EG8" i="6"/>
  <c r="I34" i="9"/>
  <c r="EE9" i="6"/>
  <c r="I17" i="9"/>
  <c r="ED4" i="6"/>
  <c r="I51" i="9"/>
  <c r="EG2" i="6"/>
  <c r="M79" i="11"/>
  <c r="IU79" i="11" s="1"/>
  <c r="EI2" i="6"/>
  <c r="M53" i="11"/>
  <c r="IU53" i="11" s="1"/>
  <c r="EF12" i="6"/>
  <c r="M18" i="11"/>
  <c r="IU18" i="11" s="1"/>
  <c r="EC13" i="6"/>
  <c r="M30" i="11"/>
  <c r="IU30" i="11" s="1"/>
  <c r="ED13" i="6"/>
  <c r="I53" i="9"/>
  <c r="EG4" i="6"/>
  <c r="M35" i="11"/>
  <c r="IU35" i="11" s="1"/>
  <c r="EE6" i="6"/>
  <c r="I89" i="9"/>
  <c r="EJ4" i="6"/>
  <c r="I20" i="9"/>
  <c r="ED7" i="6"/>
  <c r="I30" i="9"/>
  <c r="EE5" i="6"/>
  <c r="I55" i="9"/>
  <c r="EG6" i="6"/>
  <c r="M60" i="11"/>
  <c r="IU60" i="11" s="1"/>
  <c r="EG7" i="6"/>
  <c r="M41" i="11"/>
  <c r="IU41" i="11" s="1"/>
  <c r="EE12" i="6"/>
  <c r="M45" i="11"/>
  <c r="IU45" i="11" s="1"/>
  <c r="EF4" i="6"/>
  <c r="M22" i="11"/>
  <c r="IU22" i="11" s="1"/>
  <c r="ED5" i="6"/>
  <c r="I39" i="9"/>
  <c r="EF2" i="6"/>
  <c r="M13" i="11"/>
  <c r="IU13" i="11" s="1"/>
  <c r="EC8" i="6"/>
  <c r="M29" i="11"/>
  <c r="IU29" i="11" s="1"/>
  <c r="ED12" i="6"/>
  <c r="I33" i="9"/>
  <c r="EE8" i="6"/>
  <c r="I7" i="9"/>
  <c r="EC6" i="6"/>
  <c r="I10" i="9"/>
  <c r="EC9" i="6"/>
  <c r="I28" i="9"/>
  <c r="EE3" i="6"/>
  <c r="I66" i="9"/>
  <c r="EH5" i="6"/>
  <c r="M7" i="11"/>
  <c r="IU7" i="11" s="1"/>
  <c r="EC2" i="6"/>
  <c r="M68" i="11"/>
  <c r="IU68" i="11" s="1"/>
  <c r="EH3" i="6"/>
  <c r="I65" i="9"/>
  <c r="EH4" i="6"/>
  <c r="I72" i="9"/>
  <c r="I14" i="9"/>
  <c r="I11" i="9"/>
  <c r="M15" i="11"/>
  <c r="IU15" i="11" s="1"/>
  <c r="I18" i="9"/>
  <c r="I24" i="9"/>
  <c r="M28" i="11"/>
  <c r="IU28" i="11" s="1"/>
  <c r="M69" i="11"/>
  <c r="IU69" i="11" s="1"/>
  <c r="M10" i="11"/>
  <c r="IU10" i="11" s="1"/>
  <c r="I6" i="9"/>
  <c r="I49" i="9"/>
  <c r="M24" i="11"/>
  <c r="IU24" i="11" s="1"/>
  <c r="M54" i="11"/>
  <c r="IU54" i="11" s="1"/>
  <c r="I73" i="9"/>
  <c r="I64" i="9"/>
  <c r="I3" i="9"/>
  <c r="M70" i="11"/>
  <c r="IU70" i="11" s="1"/>
  <c r="M47" i="11"/>
  <c r="IU47" i="11" s="1"/>
  <c r="I21" i="9"/>
  <c r="M20" i="11"/>
  <c r="IU20" i="11" s="1"/>
  <c r="I15" i="9"/>
  <c r="I35" i="9"/>
  <c r="I31" i="9"/>
  <c r="I43" i="9"/>
  <c r="M36" i="11"/>
  <c r="IU36" i="11" s="1"/>
  <c r="I5" i="9"/>
  <c r="I50" i="9"/>
  <c r="I75" i="9"/>
  <c r="M59" i="11"/>
  <c r="IU59" i="11" s="1"/>
  <c r="I12" i="9"/>
  <c r="I70" i="9"/>
  <c r="M38" i="11"/>
  <c r="IU38" i="11" s="1"/>
  <c r="M34" i="11"/>
  <c r="IU34" i="11" s="1"/>
  <c r="M37" i="11"/>
  <c r="IU37" i="11" s="1"/>
  <c r="M64" i="11"/>
  <c r="IU64" i="11" s="1"/>
  <c r="I56" i="9"/>
  <c r="I37" i="9"/>
  <c r="M50" i="11"/>
  <c r="IU50" i="11" s="1"/>
  <c r="M16" i="11"/>
  <c r="IU16" i="11" s="1"/>
  <c r="M55" i="11"/>
  <c r="IU55" i="11" s="1"/>
  <c r="I46" i="9"/>
  <c r="I41" i="9"/>
  <c r="J5" i="9"/>
  <c r="O9" i="11" s="1"/>
  <c r="I54" i="9"/>
  <c r="N82" i="11"/>
  <c r="IV82" i="11" s="1"/>
  <c r="M86" i="11"/>
  <c r="IU86" i="11" s="1"/>
  <c r="I82" i="9"/>
  <c r="M9" i="11"/>
  <c r="IU9" i="11" s="1"/>
  <c r="M57" i="11"/>
  <c r="IU57" i="11" s="1"/>
  <c r="I4" i="9"/>
  <c r="M90" i="11"/>
  <c r="IU90" i="11" s="1"/>
  <c r="M80" i="11"/>
  <c r="IU80" i="11" s="1"/>
  <c r="M40" i="11"/>
  <c r="IU40" i="11" s="1"/>
  <c r="I52" i="9"/>
  <c r="I42" i="9"/>
  <c r="M75" i="11"/>
  <c r="IU75" i="11" s="1"/>
  <c r="I16" i="9"/>
  <c r="M56" i="11"/>
  <c r="IU56" i="11" s="1"/>
  <c r="I47" i="9"/>
  <c r="I32" i="9"/>
  <c r="M46" i="11"/>
  <c r="IU46" i="11" s="1"/>
  <c r="M39" i="11"/>
  <c r="IU39" i="11" s="1"/>
  <c r="I48" i="9"/>
  <c r="I8" i="9"/>
  <c r="I61" i="9"/>
  <c r="M61" i="11"/>
  <c r="IU61" i="11" s="1"/>
  <c r="M21" i="11"/>
  <c r="IU21" i="11" s="1"/>
  <c r="I69" i="9"/>
  <c r="I67" i="9"/>
  <c r="I26" i="9"/>
  <c r="M81" i="11"/>
  <c r="IU81" i="11" s="1"/>
  <c r="J59" i="9"/>
  <c r="O63" i="11" s="1"/>
  <c r="M62" i="11"/>
  <c r="IU62" i="11" s="1"/>
  <c r="I45" i="9"/>
  <c r="M33" i="11"/>
  <c r="IU33" i="11" s="1"/>
  <c r="M42" i="11"/>
  <c r="IU42" i="11" s="1"/>
  <c r="M82" i="11"/>
  <c r="IU82" i="11" s="1"/>
  <c r="M44" i="11"/>
  <c r="IU44" i="11" s="1"/>
  <c r="J15" i="9"/>
  <c r="O19" i="11" s="1"/>
  <c r="I25" i="9"/>
  <c r="M88" i="11"/>
  <c r="IU88" i="11" s="1"/>
  <c r="M25" i="11"/>
  <c r="IU25" i="11" s="1"/>
  <c r="M11" i="11"/>
  <c r="IU11" i="11" s="1"/>
  <c r="I13" i="9"/>
  <c r="M23" i="11"/>
  <c r="IU23" i="11" s="1"/>
  <c r="I40" i="9"/>
  <c r="I44" i="9"/>
  <c r="I58" i="9"/>
  <c r="M49" i="11"/>
  <c r="IU49" i="11" s="1"/>
  <c r="I29" i="9"/>
  <c r="M32" i="11"/>
  <c r="IU32" i="11" s="1"/>
  <c r="M26" i="11"/>
  <c r="IU26" i="11" s="1"/>
  <c r="M63" i="11"/>
  <c r="IU63" i="11" s="1"/>
  <c r="M14" i="11"/>
  <c r="IU14" i="11" s="1"/>
  <c r="M17" i="11"/>
  <c r="IU17" i="11" s="1"/>
  <c r="M65" i="11"/>
  <c r="IU65" i="11" s="1"/>
  <c r="I91" i="9"/>
  <c r="M73" i="11"/>
  <c r="IU73" i="11" s="1"/>
  <c r="M89" i="11"/>
  <c r="IU89" i="11" s="1"/>
  <c r="I38" i="9"/>
  <c r="I83" i="9"/>
  <c r="I9" i="9"/>
  <c r="I84" i="9"/>
  <c r="I85" i="9"/>
  <c r="J30" i="9"/>
  <c r="O34" i="11" s="1"/>
  <c r="N34" i="11"/>
  <c r="IV34" i="11" s="1"/>
  <c r="M85" i="11"/>
  <c r="IU85" i="11" s="1"/>
  <c r="M43" i="11"/>
  <c r="IU43" i="11" s="1"/>
  <c r="M66" i="11"/>
  <c r="IU66" i="11" s="1"/>
  <c r="B12" i="10"/>
  <c r="E12" i="10" s="1"/>
  <c r="I80" i="9"/>
  <c r="I63" i="9"/>
  <c r="M27" i="11"/>
  <c r="IU27" i="11" s="1"/>
  <c r="B13" i="10"/>
  <c r="F13" i="10" s="1"/>
  <c r="B13" i="11" l="1"/>
  <c r="E13" i="10"/>
  <c r="B9" i="11"/>
  <c r="B10" i="11"/>
  <c r="C12" i="10"/>
  <c r="D12" i="10" s="1"/>
  <c r="F12" i="10"/>
  <c r="C13" i="10"/>
  <c r="D13" i="10" s="1"/>
</calcChain>
</file>

<file path=xl/sharedStrings.xml><?xml version="1.0" encoding="utf-8"?>
<sst xmlns="http://schemas.openxmlformats.org/spreadsheetml/2006/main" count="1045" uniqueCount="432">
  <si>
    <t xml:space="preserve">Generally, only change data in yellow cells. Gray and white cells contain formulas for calculation or results. Please do not change them. </t>
  </si>
  <si>
    <t>A</t>
  </si>
  <si>
    <t>B</t>
  </si>
  <si>
    <t>C</t>
  </si>
  <si>
    <t>D</t>
  </si>
  <si>
    <t>E</t>
  </si>
  <si>
    <t>F</t>
  </si>
  <si>
    <t>Symbol</t>
  </si>
  <si>
    <t>A01</t>
  </si>
  <si>
    <t>A02</t>
  </si>
  <si>
    <t>A03</t>
  </si>
  <si>
    <t>…</t>
  </si>
  <si>
    <t>H12</t>
  </si>
  <si>
    <t>G</t>
  </si>
  <si>
    <t>H</t>
  </si>
  <si>
    <t>I</t>
  </si>
  <si>
    <t>J</t>
  </si>
  <si>
    <t>K</t>
  </si>
  <si>
    <t>L</t>
  </si>
  <si>
    <t>Well</t>
  </si>
  <si>
    <t>Control Sample</t>
  </si>
  <si>
    <t>…..</t>
  </si>
  <si>
    <t>Q</t>
  </si>
  <si>
    <t>Test Sample</t>
  </si>
  <si>
    <t>exp1</t>
  </si>
  <si>
    <t>exp2</t>
  </si>
  <si>
    <t>exp3</t>
  </si>
  <si>
    <t>H01</t>
  </si>
  <si>
    <t>H02</t>
  </si>
  <si>
    <t>H03</t>
  </si>
  <si>
    <t>H04</t>
  </si>
  <si>
    <t>H05</t>
  </si>
  <si>
    <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</si>
  <si>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</si>
  <si>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</si>
  <si>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</si>
  <si>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</si>
  <si>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</si>
  <si>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</si>
  <si>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</si>
  <si>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</si>
  <si>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</si>
  <si>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</si>
  <si>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</si>
  <si>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</si>
  <si>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</si>
  <si>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</si>
  <si>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</si>
  <si>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</si>
  <si>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</si>
  <si>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</si>
  <si>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</si>
  <si>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</si>
  <si>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</si>
  <si>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</si>
  <si>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</si>
  <si>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</si>
  <si>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</si>
  <si>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</si>
  <si>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</si>
  <si>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</si>
  <si>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</si>
  <si>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</si>
  <si>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</si>
  <si>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</si>
  <si>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</si>
  <si>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</si>
  <si>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</si>
  <si>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</si>
  <si>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</si>
  <si>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</si>
  <si>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</si>
  <si>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</si>
  <si>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</si>
  <si>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</si>
  <si>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</si>
  <si>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</si>
  <si>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</si>
  <si>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</si>
  <si>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</si>
  <si>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</si>
  <si>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</si>
  <si>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</si>
  <si>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</si>
  <si>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</si>
  <si>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</si>
  <si>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</si>
  <si>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</si>
  <si>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</si>
  <si>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</si>
  <si>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</si>
  <si>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</si>
  <si>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</si>
  <si>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</si>
  <si>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</si>
  <si>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</si>
  <si>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</si>
  <si>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</si>
  <si>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</si>
  <si>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</si>
  <si>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</si>
  <si>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</si>
  <si>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</si>
  <si>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</si>
  <si>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</si>
  <si>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</si>
  <si>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</si>
  <si>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</si>
  <si>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</si>
  <si>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</si>
  <si>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</si>
  <si>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</si>
  <si>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</si>
  <si>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</si>
  <si>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H06</t>
  </si>
  <si>
    <t>H07</t>
  </si>
  <si>
    <t>H08</t>
  </si>
  <si>
    <t>H09</t>
  </si>
  <si>
    <t>H10</t>
  </si>
  <si>
    <t>H11</t>
  </si>
  <si>
    <t>PCR Array Catalog #:</t>
  </si>
  <si>
    <t>exp4</t>
  </si>
  <si>
    <t>exp5</t>
  </si>
  <si>
    <t>exp6</t>
  </si>
  <si>
    <t>exp7</t>
  </si>
  <si>
    <t>exp8</t>
  </si>
  <si>
    <t>exp9</t>
  </si>
  <si>
    <t>exp10</t>
  </si>
  <si>
    <t>AVG</t>
  </si>
  <si>
    <t>SD</t>
  </si>
  <si>
    <t>Undetermined</t>
  </si>
  <si>
    <r>
      <t>Note</t>
    </r>
    <r>
      <rPr>
        <sz val="11"/>
        <color theme="1"/>
        <rFont val="Arial"/>
        <family val="2"/>
      </rPr>
      <t>: If there are fewer than 3 data points, the standard deviation (SD) will appear as "N/A".</t>
    </r>
  </si>
  <si>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</si>
  <si>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</si>
  <si>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</si>
  <si>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</si>
  <si>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</si>
  <si>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</si>
  <si>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</si>
  <si>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</si>
  <si>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</si>
  <si>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</si>
  <si>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</si>
  <si>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</si>
  <si>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</si>
  <si>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</si>
  <si>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</si>
  <si>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</si>
  <si>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</si>
  <si>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</si>
  <si>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</si>
  <si>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</si>
  <si>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</si>
  <si>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</si>
  <si>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</si>
  <si>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</si>
  <si>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</si>
  <si>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</si>
  <si>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</si>
  <si>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</si>
  <si>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</si>
  <si>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</si>
  <si>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</si>
  <si>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</si>
  <si>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</si>
  <si>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</si>
  <si>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</si>
  <si>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</si>
  <si>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</si>
  <si>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</si>
  <si>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</si>
  <si>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</si>
  <si>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</si>
  <si>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</si>
  <si>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</si>
  <si>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</si>
  <si>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</si>
  <si>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</si>
  <si>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</si>
  <si>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</si>
  <si>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</si>
  <si>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</si>
  <si>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</si>
  <si>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</si>
  <si>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</si>
  <si>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</si>
  <si>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</si>
  <si>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</si>
  <si>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</si>
  <si>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</si>
  <si>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</si>
  <si>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</si>
  <si>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</si>
  <si>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</si>
  <si>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</si>
  <si>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</si>
  <si>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</si>
  <si>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</si>
  <si>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</si>
  <si>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</si>
  <si>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</si>
  <si>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</si>
  <si>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</si>
  <si>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</si>
  <si>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</si>
  <si>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</si>
  <si>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</si>
  <si>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</si>
  <si>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</si>
  <si>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</si>
  <si>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</si>
  <si>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</si>
  <si>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</si>
  <si>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</si>
  <si>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</si>
  <si>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</si>
  <si>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&gt;35 and (N/A or blank) to 35</t>
  </si>
  <si>
    <t>Normalized ΔCt (Ct(GOI) - Ave Ct (HKG))</t>
  </si>
  <si>
    <r>
      <t>AVG Normalized C</t>
    </r>
    <r>
      <rPr>
        <b/>
        <vertAlign val="subscript"/>
        <sz val="10"/>
        <rFont val="Arial"/>
        <family val="2"/>
      </rPr>
      <t>t</t>
    </r>
  </si>
  <si>
    <t>2^ -ΔCt (Ct(GOI) - Ave Ct (HKG))</t>
  </si>
  <si>
    <t>Overview of the PCR Array Performance and Quality Control</t>
  </si>
  <si>
    <t>Test Sample =</t>
  </si>
  <si>
    <t>PCR Array Catalog Number:</t>
  </si>
  <si>
    <t>Control Sample =</t>
  </si>
  <si>
    <t>Choose Your cDNA Synthesis Kit:</t>
  </si>
  <si>
    <t>1. PCR Array Reproducibility:</t>
  </si>
  <si>
    <t>AVG exp(1-10)</t>
  </si>
  <si>
    <t>ST DEV exp(1-10)</t>
  </si>
  <si>
    <t xml:space="preserve"> -- </t>
  </si>
  <si>
    <t>2. Reverse Transcription Control (RTC):</t>
  </si>
  <si>
    <t>RT Efficiency</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</si>
  <si>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</si>
  <si>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</si>
  <si>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</si>
  <si>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</si>
  <si>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</si>
  <si>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</si>
  <si>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</si>
  <si>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</si>
  <si>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</si>
  <si>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</si>
  <si>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</si>
  <si>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</si>
  <si>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</si>
  <si>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</si>
  <si>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</si>
  <si>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</si>
  <si>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</si>
  <si>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</si>
  <si>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</si>
  <si>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</si>
  <si>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</si>
  <si>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</si>
  <si>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</si>
  <si>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</si>
  <si>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</si>
  <si>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r>
      <t>AVG ΔC</t>
    </r>
    <r>
      <rPr>
        <b/>
        <vertAlign val="subscript"/>
        <sz val="10"/>
        <rFont val="Arial"/>
        <family val="2"/>
      </rPr>
      <t xml:space="preserve">t
</t>
    </r>
    <r>
      <rPr>
        <b/>
        <sz val="10"/>
        <rFont val="Arial"/>
        <family val="2"/>
      </rPr>
      <t>(Ct(GOI) - Ave Ct (HKG))</t>
    </r>
  </si>
  <si>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</si>
  <si>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</si>
  <si>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</si>
  <si>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</si>
  <si>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</si>
  <si>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</si>
  <si>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two array plate formats:</t>
  </si>
  <si>
    <t>96-Well Format (A, C, D, F)</t>
  </si>
  <si>
    <t>100-Well Ring (R)</t>
  </si>
  <si>
    <t>Sample 1</t>
  </si>
  <si>
    <t>Sample 2</t>
  </si>
  <si>
    <t>Sample 3</t>
  </si>
  <si>
    <t>Sample 4</t>
  </si>
  <si>
    <t>Sample 5</t>
  </si>
  <si>
    <t>Sample 6</t>
  </si>
  <si>
    <t>Sample 7</t>
  </si>
  <si>
    <t>Sample 8</t>
  </si>
  <si>
    <t>Sample 9</t>
  </si>
  <si>
    <t>Sample 10</t>
  </si>
  <si>
    <t>O</t>
  </si>
  <si>
    <t>P</t>
  </si>
  <si>
    <t xml:space="preserve">E ... </t>
  </si>
  <si>
    <t xml:space="preserve"> ... N</t>
  </si>
  <si>
    <t>Test Group</t>
  </si>
  <si>
    <t>Control Group</t>
  </si>
  <si>
    <t>3D Profile</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</si>
  <si>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</si>
  <si>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</si>
  <si>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miRNA ID</t>
  </si>
  <si>
    <t>hsa-miR-142-5p</t>
  </si>
  <si>
    <t>hsa-miR-9-5p</t>
  </si>
  <si>
    <t>hsa-miR-150-5p</t>
  </si>
  <si>
    <t>hsa-miR-27b-3p</t>
  </si>
  <si>
    <t>hsa-let-7d-5p</t>
  </si>
  <si>
    <t>hsa-miR-16-5p</t>
  </si>
  <si>
    <t>hsa-miR-32-5p</t>
  </si>
  <si>
    <t>hsa-let-7g-5p</t>
  </si>
  <si>
    <t>hsa-miR-30c-5p</t>
  </si>
  <si>
    <t>hsa-miR-96-5p</t>
  </si>
  <si>
    <t>hsa-miR-155-5p</t>
  </si>
  <si>
    <t>hsa-miR-146a-5p</t>
  </si>
  <si>
    <t>hsa-miR-181b-5p</t>
  </si>
  <si>
    <t>hsa-miR-21-5p</t>
  </si>
  <si>
    <t>hsa-miR-200c-3p</t>
  </si>
  <si>
    <t>hsa-miR-15b-5p</t>
  </si>
  <si>
    <t>hsa-miR-210-3p</t>
  </si>
  <si>
    <t>hsa-miR-15a-5p</t>
  </si>
  <si>
    <t>hsa-miR-181a-5p</t>
  </si>
  <si>
    <t>hsa-miR-125b-5p</t>
  </si>
  <si>
    <t>hsa-miR-125a-5p</t>
  </si>
  <si>
    <t>hsa-miR-29b-3p</t>
  </si>
  <si>
    <t>hsa-miR-29a-3p</t>
  </si>
  <si>
    <t>hsa-miR-19a-3p</t>
  </si>
  <si>
    <t>hsa-miR-18a-5p</t>
  </si>
  <si>
    <t>hsa-let-7a-5p</t>
  </si>
  <si>
    <t>hsa-miR-124-3p</t>
  </si>
  <si>
    <t>hsa-miR-92a-3p</t>
  </si>
  <si>
    <t>hsa-miR-25-3p</t>
  </si>
  <si>
    <t>hsa-let-7e-5p</t>
  </si>
  <si>
    <t>hsa-miR-126-3p</t>
  </si>
  <si>
    <t>hsa-miR-144-3p</t>
  </si>
  <si>
    <t>hsa-miR-23b-3p</t>
  </si>
  <si>
    <t>hsa-miR-143-3p</t>
  </si>
  <si>
    <t>hsa-miR-191-5p</t>
  </si>
  <si>
    <t>hsa-let-7i-5p</t>
  </si>
  <si>
    <t>hsa-miR-222-3p</t>
  </si>
  <si>
    <t>hsa-let-7b-5p</t>
  </si>
  <si>
    <t>hsa-miR-106a-5p hsa-miR-17-5p</t>
  </si>
  <si>
    <t>hsa-miR-27a-3p</t>
  </si>
  <si>
    <t>hsa-miR-130a-3p</t>
  </si>
  <si>
    <t>hsa-let-7c-5p</t>
  </si>
  <si>
    <t>hsa-miR-128-3p</t>
  </si>
  <si>
    <t>hsa-let-7f-5p</t>
  </si>
  <si>
    <t>hsa-miR-122-5p</t>
  </si>
  <si>
    <t>hsa-miR-20a-5p</t>
  </si>
  <si>
    <t>hsa-miR-7-5p</t>
  </si>
  <si>
    <t>hsa-miR-100-5p</t>
  </si>
  <si>
    <t>SNORD61</t>
  </si>
  <si>
    <t>SNORD68</t>
  </si>
  <si>
    <t>SNORD72</t>
  </si>
  <si>
    <t>SNORD95</t>
  </si>
  <si>
    <t>SNORD96A</t>
  </si>
  <si>
    <t>RNU6-6P</t>
  </si>
  <si>
    <t>hsa-miR-133b</t>
  </si>
  <si>
    <t>hsa-miR-20b-5p</t>
  </si>
  <si>
    <t>hsa-miR-335-5p</t>
  </si>
  <si>
    <t>hsa-miR-196a-5p</t>
  </si>
  <si>
    <t>hsa-miR-148b-3p</t>
  </si>
  <si>
    <t>hsa-miR-184</t>
  </si>
  <si>
    <t>hsa-miR-214-3p</t>
  </si>
  <si>
    <t>hsa-miR-378a-3p</t>
  </si>
  <si>
    <t>hsa-miR-205-5p</t>
  </si>
  <si>
    <t>hsa-miR-140-5p</t>
  </si>
  <si>
    <t>hsa-miR-146b-5p</t>
  </si>
  <si>
    <t>hsa-miR-132-3p</t>
  </si>
  <si>
    <t>hsa-miR-193b-3p</t>
  </si>
  <si>
    <t>hsa-miR-183-5p</t>
  </si>
  <si>
    <t>hsa-miR-34c-5p</t>
  </si>
  <si>
    <t>hsa-miR-148a-3p</t>
  </si>
  <si>
    <t>hsa-miR-134-5p</t>
  </si>
  <si>
    <t>hsa-miR-138-5p</t>
  </si>
  <si>
    <t>hsa-miR-373-3p</t>
  </si>
  <si>
    <t>hsa-miR-218-5p</t>
  </si>
  <si>
    <t>hsa-miR-135b-5p</t>
  </si>
  <si>
    <t>hsa-miR-206</t>
  </si>
  <si>
    <t>hsa-miR-181d-5p</t>
  </si>
  <si>
    <t>hsa-miR-301a-3p</t>
  </si>
  <si>
    <t>hsa-miR-10b-5p</t>
  </si>
  <si>
    <t>hsa-miR-1-3p</t>
  </si>
  <si>
    <t>hsa-miR-127-5p</t>
  </si>
  <si>
    <t>hsa-miR-10a-5p</t>
  </si>
  <si>
    <t>hsa-miR-98-5p</t>
  </si>
  <si>
    <t>hsa-miR-34a-5p</t>
  </si>
  <si>
    <t>hsa-miR-215-5p</t>
  </si>
  <si>
    <t>hsa-miR-193a-5p</t>
  </si>
  <si>
    <t>hsa-miR-372-3p</t>
  </si>
  <si>
    <t>hsa-miR-149-5p</t>
  </si>
  <si>
    <t>hsa-miR-203a-3p</t>
  </si>
  <si>
    <t>hsa-miR-181c-5p</t>
  </si>
  <si>
    <t>Average CT (PPC)</t>
  </si>
  <si>
    <t>ST DEV CT (PPC)</t>
  </si>
  <si>
    <t>Average CT (miRTC)</t>
  </si>
  <si>
    <t>ST DEV CT (miRTC)</t>
  </si>
  <si>
    <t>ΔCT (AVG miRTC - AVG PPC)</t>
  </si>
  <si>
    <t>Instructions for Analyzing miScript miRNA PCR Array Results with this Template:</t>
  </si>
  <si>
    <t>Reference miRNAs</t>
  </si>
  <si>
    <t>...</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</si>
  <si>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O and P.</t>
    </r>
  </si>
  <si>
    <t xml:space="preserve">R ... </t>
  </si>
  <si>
    <r>
      <t>This worksheet automatically displays the raw C</t>
    </r>
    <r>
      <rPr>
        <vertAlign val="subscript"/>
        <sz val="10"/>
        <rFont val="Arial"/>
        <family val="2"/>
      </rPr>
      <t>T</t>
    </r>
    <r>
      <rPr>
        <sz val="10"/>
        <rFont val="Arial"/>
        <family val="2"/>
      </rPr>
      <t xml:space="preserve"> values for each chosen reference miRNA in all Samples in the gray cells to the left.
It also automatically displays the average ("AVG") of the chosen reference miRNA' C</t>
    </r>
    <r>
      <rPr>
        <vertAlign val="subscript"/>
        <sz val="10"/>
        <rFont val="Arial"/>
        <family val="2"/>
      </rPr>
      <t>T</t>
    </r>
    <r>
      <rPr>
        <sz val="10"/>
        <rFont val="Arial"/>
        <family val="2"/>
      </rPr>
      <t xml:space="preserve"> values in each Sample, which will be that Sample's normalization factor.</t>
    </r>
  </si>
  <si>
    <t>CT Cutoff</t>
  </si>
  <si>
    <t>Sample 11</t>
  </si>
  <si>
    <t>Sample 12</t>
  </si>
  <si>
    <t>exp11</t>
  </si>
  <si>
    <t>exp12</t>
  </si>
  <si>
    <t>miScript II RT Kit</t>
  </si>
  <si>
    <t>miScript PreAMP PCR Kit</t>
  </si>
  <si>
    <t>This data analysis template accommodates these two cDNA Synthesis Kits:</t>
  </si>
  <si>
    <t>miRNA #</t>
  </si>
  <si>
    <t>CMIHS12345Z</t>
  </si>
  <si>
    <t>PPC1</t>
  </si>
  <si>
    <t>PPC2</t>
  </si>
  <si>
    <t>miRTC1</t>
  </si>
  <si>
    <t>miRTC2</t>
  </si>
  <si>
    <t>SNORD42B</t>
  </si>
  <si>
    <t>SNORD69</t>
  </si>
  <si>
    <t>References</t>
  </si>
  <si>
    <t>Using Cell-Free Samples (serum, plasma, or another body fluids)?</t>
  </si>
  <si>
    <t>NO</t>
  </si>
  <si>
    <r>
      <t>Use miRNeasy Serum/Plasma Spike-in Control C</t>
    </r>
    <r>
      <rPr>
        <b/>
        <vertAlign val="subscript"/>
        <sz val="8"/>
        <color theme="1"/>
        <rFont val="Arial"/>
        <family val="2"/>
      </rPr>
      <t>T</t>
    </r>
    <r>
      <rPr>
        <b/>
        <sz val="8"/>
        <color theme="1"/>
        <rFont val="Arial"/>
        <family val="2"/>
      </rPr>
      <t xml:space="preserve"> values to calibrate raw data? </t>
    </r>
  </si>
  <si>
    <t>Answers</t>
  </si>
  <si>
    <t>YES</t>
  </si>
  <si>
    <r>
      <t>Average C</t>
    </r>
    <r>
      <rPr>
        <b/>
        <vertAlign val="subscript"/>
        <sz val="10"/>
        <rFont val="Arial"/>
        <family val="2"/>
      </rPr>
      <t>T</t>
    </r>
    <r>
      <rPr>
        <b/>
        <sz val="10"/>
        <rFont val="Arial"/>
        <family val="2"/>
      </rPr>
      <t xml:space="preserve"> of Reference miRNAs</t>
    </r>
  </si>
  <si>
    <r>
      <t>Global C</t>
    </r>
    <r>
      <rPr>
        <b/>
        <vertAlign val="subscript"/>
        <sz val="10"/>
        <color theme="1"/>
        <rFont val="Arial"/>
        <family val="2"/>
      </rPr>
      <t>T</t>
    </r>
    <r>
      <rPr>
        <b/>
        <sz val="10"/>
        <color theme="1"/>
        <rFont val="Arial"/>
        <family val="2"/>
      </rPr>
      <t xml:space="preserve"> Mean Expressed miRNAs</t>
    </r>
  </si>
  <si>
    <t>Average Spike-In Controls</t>
  </si>
  <si>
    <t>Correction Factor</t>
  </si>
  <si>
    <r>
      <t>Global C</t>
    </r>
    <r>
      <rPr>
        <vertAlign val="subscript"/>
        <sz val="10"/>
        <color theme="1"/>
        <rFont val="Arial"/>
        <family val="2"/>
      </rPr>
      <t>T</t>
    </r>
    <r>
      <rPr>
        <sz val="10"/>
        <color theme="1"/>
        <rFont val="Arial"/>
        <family val="2"/>
      </rPr>
      <t xml:space="preserve"> Mean Expressed miRNA</t>
    </r>
  </si>
  <si>
    <t>cel-miR-39-3p1</t>
  </si>
  <si>
    <t>cel-miR-39-3p2</t>
  </si>
  <si>
    <r>
      <t>If no reference miRNA is chosen, then the Global C</t>
    </r>
    <r>
      <rPr>
        <b/>
        <vertAlign val="subscript"/>
        <sz val="10"/>
        <color theme="1"/>
        <rFont val="Arial"/>
        <family val="2"/>
      </rPr>
      <t>T</t>
    </r>
    <r>
      <rPr>
        <b/>
        <sz val="10"/>
        <color theme="1"/>
        <rFont val="Arial"/>
        <family val="2"/>
      </rPr>
      <t xml:space="preserve"> Mean Expressed miRNA is the normalization factor.</t>
    </r>
  </si>
  <si>
    <t>Average Reference miRNAs</t>
  </si>
  <si>
    <r>
      <t>Global C</t>
    </r>
    <r>
      <rPr>
        <b/>
        <vertAlign val="subscript"/>
        <sz val="10"/>
        <color theme="1"/>
        <rFont val="Arial"/>
        <family val="2"/>
      </rPr>
      <t>T</t>
    </r>
    <r>
      <rPr>
        <b/>
        <sz val="10"/>
        <color theme="1"/>
        <rFont val="Arial"/>
        <family val="2"/>
      </rPr>
      <t xml:space="preserve"> Mean Expressed miRNA</t>
    </r>
  </si>
  <si>
    <t>Processed Data</t>
  </si>
  <si>
    <t xml:space="preserve">Use miRNeasy Serum/Plasma Spike-in Control CT values to calibrate raw data? </t>
  </si>
  <si>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</si>
  <si>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b/>
        <sz val="10"/>
        <rFont val="Arial"/>
        <family val="2"/>
      </rPr>
      <t xml:space="preserve">
</t>
    </r>
    <r>
      <rPr>
        <sz val="10"/>
        <rFont val="Arial"/>
        <family val="2"/>
      </rPr>
      <t>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</si>
  <si>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miRNAs</t>
    </r>
    <r>
      <rPr>
        <b/>
        <sz val="10"/>
        <rFont val="Arial"/>
        <family val="2"/>
      </rPr>
      <t xml:space="preserve">
</t>
    </r>
    <r>
      <rPr>
        <sz val="10"/>
        <rFont val="Arial"/>
        <family val="2"/>
      </rPr>
      <t>Type the complete Symbol, as seen in the "miRNA Table" worksheet, of the desired reference miRNAs to be used for data normalization into the yellow cells of column A.
By default, the pre-defined reference miRNAs from the PCR Array entered into the "Gene Table" worksheet are displayed.
To normalize the data using the Global C</t>
    </r>
    <r>
      <rPr>
        <vertAlign val="subscript"/>
        <sz val="10"/>
        <rFont val="Arial"/>
        <family val="2"/>
      </rPr>
      <t>T</t>
    </r>
    <r>
      <rPr>
        <sz val="10"/>
        <rFont val="Arial"/>
        <family val="2"/>
      </rPr>
      <t xml:space="preserve"> Mean of Expressed miRNAs, simply delete all of the reference miRNA IDs in Column A.
Please note that answering "YES" to both questions in the "miRNA Table" worksheet will automatically normalize the data using the Global C</t>
    </r>
    <r>
      <rPr>
        <vertAlign val="subscript"/>
        <sz val="10"/>
        <rFont val="Arial"/>
        <family val="2"/>
      </rPr>
      <t>T</t>
    </r>
    <r>
      <rPr>
        <sz val="10"/>
        <rFont val="Arial"/>
        <family val="2"/>
      </rPr>
      <t xml:space="preserve"> Mean of Expressed miRNAs.</t>
    </r>
  </si>
  <si>
    <r>
      <rPr>
        <b/>
        <sz val="10"/>
        <color rgb="FFFF0000"/>
        <rFont val="Arial"/>
        <family val="2"/>
      </rPr>
      <t>5. QC Report</t>
    </r>
    <r>
      <rPr>
        <b/>
        <sz val="10"/>
        <rFont val="Arial"/>
        <family val="2"/>
      </rPr>
      <t xml:space="preserve">
</t>
    </r>
    <r>
      <rPr>
        <sz val="10"/>
        <rFont val="Arial"/>
        <family val="2"/>
      </rPr>
      <t>"Choose Your cDNA Synthesis Kit" and "Choose Your Plate Format" from the dropdown menu selections in Cells C5 and C8, respectively.
The selections affect the QC Pass criteria. For more details on how to interpret the QC results, see the text in this worksheet.</t>
    </r>
  </si>
  <si>
    <r>
      <rPr>
        <b/>
        <sz val="10"/>
        <color rgb="FFFF0000"/>
        <rFont val="Arial"/>
        <family val="2"/>
      </rPr>
      <t>6. Results</t>
    </r>
    <r>
      <rPr>
        <b/>
        <sz val="10"/>
        <rFont val="Arial"/>
        <family val="2"/>
      </rPr>
      <t xml:space="preserve">
</t>
    </r>
    <r>
      <rPr>
        <sz val="10"/>
        <rFont val="Arial"/>
        <family val="2"/>
      </rPr>
      <t>The Excel file automatically displays the fold difference in the expression of each miRNA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</si>
  <si>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3D Profile</t>
    </r>
    <r>
      <rPr>
        <sz val="10"/>
        <rFont val="Arial"/>
        <family val="2"/>
      </rPr>
      <t xml:space="preserve">
The xy plane represents the PCR Array's well positions, while the z-axis columns plot the </t>
    </r>
    <r>
      <rPr>
        <sz val="10"/>
        <color theme="1"/>
        <rFont val="Arial"/>
        <family val="2"/>
      </rPr>
      <t>fold difference in miRNA expression between the two Groups for each well position's assay. Columns pointing up (with z-axis values &gt; 1) indicate an up-regulation of miRNA expression, and columns pointing down (with z-axis values &lt; 1) indicate a down-regulation of miRNA expression in the Test Groups relative to the Control Group.</t>
    </r>
  </si>
  <si>
    <r>
      <rPr>
        <b/>
        <sz val="10"/>
        <color rgb="FFFF0000"/>
        <rFont val="Arial"/>
        <family val="2"/>
      </rPr>
      <t>8. Scatter Plot</t>
    </r>
    <r>
      <rPr>
        <sz val="10"/>
        <rFont val="Arial"/>
        <family val="2"/>
      </rPr>
      <t xml:space="preserve">
</t>
    </r>
    <r>
      <rPr>
        <sz val="10"/>
        <color theme="1"/>
        <rFont val="Arial"/>
        <family val="2"/>
      </rPr>
      <t>This plot graphs the log</t>
    </r>
    <r>
      <rPr>
        <vertAlign val="subscript"/>
        <sz val="10"/>
        <color theme="1"/>
        <rFont val="Arial"/>
        <family val="2"/>
      </rPr>
      <t>10</t>
    </r>
    <r>
      <rPr>
        <sz val="10"/>
        <color theme="1"/>
        <rFont val="Arial"/>
        <family val="2"/>
      </rPr>
      <t xml:space="preserve"> of the expression level of each miRNA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</si>
  <si>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9.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miRNA's expression between the Groups on the x-axis versus the -log</t>
    </r>
    <r>
      <rPr>
        <vertAlign val="subscript"/>
        <sz val="10"/>
        <color theme="1"/>
        <rFont val="Arial"/>
        <family val="2"/>
      </rPr>
      <t>10</t>
    </r>
    <r>
      <rPr>
        <sz val="10"/>
        <color theme="1"/>
        <rFont val="Arial"/>
        <family val="2"/>
      </rPr>
      <t xml:space="preserve"> of each miRNA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</si>
  <si>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10.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</si>
  <si>
    <r>
      <rPr>
        <b/>
        <sz val="10"/>
        <color rgb="FFFF0000"/>
        <rFont val="Arial"/>
        <family val="2"/>
      </rPr>
      <t>1. miRNA Table</t>
    </r>
    <r>
      <rPr>
        <sz val="10"/>
        <rFont val="Arial"/>
        <family val="2"/>
      </rPr>
      <t xml:space="preserve">
For your records, enter the Custom </t>
    </r>
    <r>
      <rPr>
        <sz val="10"/>
        <rFont val="Arial"/>
        <family val="2"/>
      </rPr>
      <t xml:space="preserve">PCR Array catalog number into Cell B1.
Enter the list of miRNA IDs characterized by the Custom </t>
    </r>
    <r>
      <rPr>
        <sz val="10"/>
        <rFont val="Arial"/>
        <family val="2"/>
      </rPr>
      <t xml:space="preserve">PCR Array content into the remaining yellow cells of Column B.
If redundant GDC, RTC, and/or PPC control assays are included in the Custom </t>
    </r>
    <r>
      <rPr>
        <sz val="10"/>
        <rFont val="Arial"/>
        <family val="2"/>
      </rPr>
      <t>PCR Array content, number each one sequentially as seen in the "PPC2" example below.
Answer the questions about using Cell-Free Samples and the Spike-In Control in Cells D4 and D6, respectively.
Please note that answering "YES" to both questions will automatically normalize the data below using the Global C</t>
    </r>
    <r>
      <rPr>
        <vertAlign val="subscript"/>
        <sz val="10"/>
        <rFont val="Arial"/>
        <family val="2"/>
      </rPr>
      <t>T</t>
    </r>
    <r>
      <rPr>
        <sz val="10"/>
        <rFont val="Arial"/>
        <family val="2"/>
      </rPr>
      <t xml:space="preserve"> Mean of Expressed miRNAs.</t>
    </r>
  </si>
  <si>
    <t>Version 5.0,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</si>
</sst>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5" x14ac:knownFonts="1">
    <font>
      <sz val="11"/>
      <color theme="1"/>
      <name val="Arial"/>
      <family val="2"/>
    </font>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8"/>
      <color theme="1"/>
      <name val="Arial"/>
      <family val="2"/>
    </font>
    <font>
      <b/>
      <vertAlign val="subscript"/>
      <sz val="8"/>
      <color theme="1"/>
      <name val="Arial"/>
      <family val="2"/>
    </font>
    <font>
      <b/>
      <vertAlign val="subscript"/>
      <sz val="10"/>
      <color theme="1"/>
      <name val="Arial"/>
      <family val="2"/>
    </font>
    <font>
      <b/>
      <sz val="7"/>
      <color theme="1"/>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56"/>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style="thin">
        <color indexed="64"/>
      </left>
      <right style="thin">
        <color indexed="64"/>
      </right>
      <top/>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6"/>
      </left>
      <right/>
      <top style="medium">
        <color indexed="56"/>
      </top>
      <bottom style="thin">
        <color indexed="56"/>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56"/>
      </left>
      <right style="medium">
        <color indexed="56"/>
      </right>
      <top style="medium">
        <color indexed="56"/>
      </top>
      <bottom style="thin">
        <color indexed="56"/>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indexed="56"/>
      </right>
      <top style="medium">
        <color indexed="56"/>
      </top>
      <bottom style="thin">
        <color indexed="56"/>
      </bottom>
      <diagonal/>
    </border>
    <border>
      <left/>
      <right style="thin">
        <color indexed="56"/>
      </right>
      <top style="thin">
        <color indexed="56"/>
      </top>
      <bottom style="thin">
        <color indexed="56"/>
      </bottom>
      <diagonal/>
    </border>
    <border>
      <left/>
      <right style="thin">
        <color indexed="56"/>
      </right>
      <top style="thin">
        <color indexed="56"/>
      </top>
      <bottom style="medium">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top style="thin">
        <color indexed="56"/>
      </top>
      <bottom style="medium">
        <color indexed="56"/>
      </bottom>
      <diagonal/>
    </border>
    <border>
      <left style="medium">
        <color indexed="56"/>
      </left>
      <right/>
      <top style="thin">
        <color indexed="56"/>
      </top>
      <bottom style="thin">
        <color indexed="56"/>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right style="medium">
        <color indexed="56"/>
      </right>
      <top style="thin">
        <color indexed="56"/>
      </top>
      <bottom style="thin">
        <color indexed="56"/>
      </bottom>
      <diagonal/>
    </border>
    <border>
      <left/>
      <right style="medium">
        <color indexed="56"/>
      </right>
      <top style="thin">
        <color indexed="56"/>
      </top>
      <bottom style="medium">
        <color indexed="56"/>
      </bottom>
      <diagonal/>
    </border>
    <border>
      <left/>
      <right style="medium">
        <color indexed="56"/>
      </right>
      <top style="medium">
        <color indexed="56"/>
      </top>
      <bottom style="medium">
        <color indexed="56"/>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auto="1"/>
      </top>
      <bottom style="medium">
        <color auto="1"/>
      </bottom>
      <diagonal/>
    </border>
    <border>
      <left style="thin">
        <color indexed="56"/>
      </left>
      <right/>
      <top style="thin">
        <color indexed="56"/>
      </top>
      <bottom style="thin">
        <color indexed="56"/>
      </bottom>
      <diagonal/>
    </border>
    <border>
      <left style="thin">
        <color indexed="56"/>
      </left>
      <right/>
      <top style="thin">
        <color indexed="56"/>
      </top>
      <bottom style="medium">
        <color indexed="56"/>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thin">
        <color indexed="56"/>
      </left>
      <right style="medium">
        <color indexed="56"/>
      </right>
      <top style="thin">
        <color indexed="56"/>
      </top>
      <bottom style="medium">
        <color indexed="56"/>
      </bottom>
      <diagonal/>
    </border>
    <border>
      <left style="medium">
        <color indexed="56"/>
      </left>
      <right style="thin">
        <color indexed="56"/>
      </right>
      <top style="medium">
        <color indexed="56"/>
      </top>
      <bottom/>
      <diagonal/>
    </border>
    <border>
      <left style="thin">
        <color indexed="56"/>
      </left>
      <right style="medium">
        <color indexed="56"/>
      </right>
      <top style="medium">
        <color indexed="56"/>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42">
    <xf numFmtId="0" fontId="0" fillId="0" borderId="0" xfId="0"/>
    <xf numFmtId="0" fontId="11" fillId="0" borderId="0" xfId="0" applyFont="1"/>
    <xf numFmtId="0" fontId="0" fillId="0" borderId="0" xfId="0" applyAlignment="1">
      <alignmen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8" fillId="0" borderId="0" xfId="0" applyFont="1" applyFill="1" applyBorder="1" applyAlignment="1">
      <alignment horizontal="right"/>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4"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2" borderId="34" xfId="0" applyFont="1" applyFill="1" applyBorder="1" applyAlignment="1">
      <alignment vertical="center" wrapText="1"/>
    </xf>
    <xf numFmtId="0" fontId="4" fillId="2" borderId="4" xfId="0" applyFont="1" applyFill="1" applyBorder="1" applyAlignment="1">
      <alignment vertical="center"/>
    </xf>
    <xf numFmtId="2" fontId="4" fillId="0" borderId="0" xfId="0" applyNumberFormat="1" applyFont="1" applyAlignment="1">
      <alignment horizontal="center" vertical="center"/>
    </xf>
    <xf numFmtId="166" fontId="4"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2" fontId="4" fillId="0" borderId="0" xfId="0" applyNumberFormat="1" applyFont="1" applyBorder="1" applyAlignment="1">
      <alignment horizontal="center" vertical="center"/>
    </xf>
    <xf numFmtId="0" fontId="2" fillId="0" borderId="0" xfId="0" applyFont="1" applyAlignment="1">
      <alignment vertical="center"/>
    </xf>
    <xf numFmtId="0" fontId="3" fillId="2" borderId="7" xfId="0" applyFont="1" applyFill="1" applyBorder="1" applyAlignment="1">
      <alignment vertical="center"/>
    </xf>
    <xf numFmtId="0" fontId="0" fillId="0" borderId="0" xfId="0" applyAlignment="1">
      <alignment vertical="center"/>
    </xf>
    <xf numFmtId="0" fontId="3" fillId="2" borderId="4" xfId="0" applyFont="1" applyFill="1" applyBorder="1" applyAlignment="1">
      <alignment horizontal="center" vertical="center"/>
    </xf>
    <xf numFmtId="0" fontId="18" fillId="0" borderId="0" xfId="0" applyFont="1"/>
    <xf numFmtId="0" fontId="11" fillId="0" borderId="0" xfId="0" applyFont="1" applyAlignment="1">
      <alignment vertical="center"/>
    </xf>
    <xf numFmtId="0" fontId="11" fillId="0" borderId="0" xfId="0" applyFont="1" applyFill="1" applyBorder="1" applyAlignment="1"/>
    <xf numFmtId="0" fontId="11" fillId="0" borderId="0" xfId="0" applyFont="1" applyBorder="1" applyAlignment="1">
      <alignment vertical="center"/>
    </xf>
    <xf numFmtId="0" fontId="11" fillId="0" borderId="0" xfId="0" applyFont="1" applyFill="1" applyAlignment="1"/>
    <xf numFmtId="2" fontId="11" fillId="0" borderId="4" xfId="0" applyNumberFormat="1" applyFont="1" applyFill="1" applyBorder="1" applyAlignment="1">
      <alignment horizontal="right"/>
    </xf>
    <xf numFmtId="0" fontId="11" fillId="0" borderId="0" xfId="0" applyFont="1" applyFill="1"/>
    <xf numFmtId="0" fontId="3" fillId="2" borderId="4" xfId="0" applyFont="1" applyFill="1" applyBorder="1" applyAlignment="1">
      <alignment horizontal="center" vertical="center"/>
    </xf>
    <xf numFmtId="0" fontId="11" fillId="0" borderId="0" xfId="0" applyFont="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xf>
    <xf numFmtId="0" fontId="0" fillId="2" borderId="4" xfId="0" applyFill="1" applyBorder="1" applyAlignment="1">
      <alignment vertical="center"/>
    </xf>
    <xf numFmtId="0" fontId="4"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4" fillId="0" borderId="0" xfId="0" applyFont="1" applyAlignment="1">
      <alignment vertical="center"/>
    </xf>
    <xf numFmtId="0" fontId="18" fillId="0" borderId="0" xfId="0" applyFont="1" applyAlignment="1">
      <alignment vertical="center"/>
    </xf>
    <xf numFmtId="0" fontId="11" fillId="2" borderId="0" xfId="0" applyFont="1" applyFill="1" applyAlignment="1">
      <alignment vertical="center"/>
    </xf>
    <xf numFmtId="0" fontId="11" fillId="2" borderId="7" xfId="0" applyFont="1" applyFill="1" applyBorder="1" applyAlignment="1">
      <alignment vertical="center"/>
    </xf>
    <xf numFmtId="2" fontId="4" fillId="2" borderId="1" xfId="0" applyNumberFormat="1" applyFont="1" applyFill="1" applyBorder="1" applyAlignment="1">
      <alignment vertical="center"/>
    </xf>
    <xf numFmtId="2" fontId="4" fillId="2" borderId="4" xfId="0" applyNumberFormat="1" applyFont="1" applyFill="1" applyBorder="1" applyAlignment="1">
      <alignment vertical="center"/>
    </xf>
    <xf numFmtId="0" fontId="0" fillId="0" borderId="0" xfId="0" applyFill="1" applyBorder="1" applyAlignment="1">
      <alignment vertical="center" wrapText="1"/>
    </xf>
    <xf numFmtId="9" fontId="0" fillId="0" borderId="0" xfId="1" applyFont="1" applyAlignment="1">
      <alignment vertical="center"/>
    </xf>
    <xf numFmtId="0" fontId="11" fillId="5" borderId="4" xfId="0" applyFont="1" applyFill="1"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vertical="center"/>
    </xf>
    <xf numFmtId="0" fontId="3" fillId="2" borderId="4" xfId="0" applyFont="1" applyFill="1" applyBorder="1" applyAlignment="1">
      <alignment horizontal="center" vertical="center"/>
    </xf>
    <xf numFmtId="0" fontId="11" fillId="2" borderId="4" xfId="0" applyFont="1" applyFill="1" applyBorder="1" applyAlignment="1">
      <alignment vertical="center"/>
    </xf>
    <xf numFmtId="0" fontId="0" fillId="7" borderId="4" xfId="0" applyFill="1" applyBorder="1" applyAlignment="1">
      <alignment vertical="center"/>
    </xf>
    <xf numFmtId="2" fontId="4" fillId="7" borderId="4" xfId="0" applyNumberFormat="1" applyFont="1" applyFill="1" applyBorder="1" applyAlignment="1">
      <alignment vertical="center"/>
    </xf>
    <xf numFmtId="0" fontId="4" fillId="7" borderId="4" xfId="0" applyFont="1" applyFill="1" applyBorder="1" applyAlignment="1">
      <alignment vertical="center"/>
    </xf>
    <xf numFmtId="0" fontId="11" fillId="2" borderId="19" xfId="0" applyFont="1" applyFill="1" applyBorder="1" applyAlignment="1">
      <alignment vertical="center"/>
    </xf>
    <xf numFmtId="0" fontId="11" fillId="6" borderId="4" xfId="0" applyFont="1" applyFill="1" applyBorder="1" applyAlignment="1">
      <alignment horizontal="center" vertical="center"/>
    </xf>
    <xf numFmtId="0" fontId="11" fillId="0" borderId="0" xfId="0" applyFont="1" applyAlignment="1">
      <alignment horizontal="center" vertical="center"/>
    </xf>
    <xf numFmtId="0" fontId="11" fillId="2" borderId="10" xfId="0" applyFont="1" applyFill="1" applyBorder="1" applyAlignment="1">
      <alignment vertical="center"/>
    </xf>
    <xf numFmtId="0" fontId="11" fillId="7" borderId="4" xfId="0" applyFont="1" applyFill="1" applyBorder="1" applyAlignment="1">
      <alignment vertical="center"/>
    </xf>
    <xf numFmtId="0" fontId="4" fillId="7" borderId="7" xfId="0" applyFont="1" applyFill="1" applyBorder="1" applyAlignment="1">
      <alignment vertical="center"/>
    </xf>
    <xf numFmtId="0" fontId="11" fillId="7" borderId="7" xfId="0" applyFont="1" applyFill="1" applyBorder="1" applyAlignment="1">
      <alignment vertical="center"/>
    </xf>
    <xf numFmtId="0" fontId="3" fillId="7"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11" fillId="0" borderId="0" xfId="0" applyFont="1" applyAlignment="1">
      <alignment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4" xfId="0" applyFont="1" applyFill="1" applyBorder="1" applyAlignment="1">
      <alignment vertical="center"/>
    </xf>
    <xf numFmtId="2" fontId="0" fillId="2" borderId="4" xfId="0" applyNumberFormat="1" applyFill="1" applyBorder="1" applyAlignment="1">
      <alignment vertical="center"/>
    </xf>
    <xf numFmtId="0" fontId="3" fillId="2" borderId="7" xfId="0" applyFont="1" applyFill="1" applyBorder="1" applyAlignment="1">
      <alignment horizontal="righ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2" fontId="4" fillId="2" borderId="14" xfId="0" applyNumberFormat="1" applyFont="1" applyFill="1" applyBorder="1" applyAlignment="1">
      <alignment vertical="center"/>
    </xf>
    <xf numFmtId="0" fontId="4" fillId="2" borderId="15" xfId="0" applyFont="1" applyFill="1" applyBorder="1" applyAlignment="1">
      <alignment vertical="center"/>
    </xf>
    <xf numFmtId="165" fontId="4" fillId="2" borderId="14" xfId="0" applyNumberFormat="1" applyFont="1" applyFill="1" applyBorder="1" applyAlignment="1">
      <alignmen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2" fontId="4" fillId="2" borderId="37" xfId="0" applyNumberFormat="1"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2" fontId="4" fillId="2" borderId="40" xfId="0" applyNumberFormat="1" applyFont="1" applyFill="1" applyBorder="1" applyAlignment="1">
      <alignment vertical="center"/>
    </xf>
    <xf numFmtId="0" fontId="13" fillId="7" borderId="4"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2" borderId="3" xfId="0" applyFill="1" applyBorder="1" applyAlignment="1">
      <alignment vertical="center"/>
    </xf>
    <xf numFmtId="0" fontId="3" fillId="2" borderId="41" xfId="0" applyFont="1" applyFill="1" applyBorder="1" applyAlignment="1">
      <alignment horizontal="right" vertical="center"/>
    </xf>
    <xf numFmtId="0" fontId="3" fillId="2" borderId="42" xfId="0" applyFont="1" applyFill="1" applyBorder="1" applyAlignment="1">
      <alignment horizontal="right" vertical="center"/>
    </xf>
    <xf numFmtId="0" fontId="3" fillId="2" borderId="43" xfId="0" applyFont="1" applyFill="1" applyBorder="1" applyAlignment="1">
      <alignment horizontal="right" vertical="center"/>
    </xf>
    <xf numFmtId="2" fontId="4" fillId="2" borderId="44" xfId="0" applyNumberFormat="1" applyFont="1" applyFill="1" applyBorder="1" applyAlignment="1">
      <alignment vertical="center"/>
    </xf>
    <xf numFmtId="0" fontId="3" fillId="2" borderId="4" xfId="0" applyFont="1" applyFill="1" applyBorder="1" applyAlignment="1">
      <alignment horizontal="center" vertical="center"/>
    </xf>
    <xf numFmtId="0" fontId="11" fillId="7"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7" borderId="4"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14" fillId="7" borderId="4" xfId="0" applyFont="1" applyFill="1" applyBorder="1" applyAlignment="1">
      <alignment vertical="center"/>
    </xf>
    <xf numFmtId="0" fontId="0" fillId="0" borderId="0" xfId="0" applyAlignment="1">
      <alignment horizontal="left" vertical="center"/>
    </xf>
    <xf numFmtId="0" fontId="0" fillId="2" borderId="4" xfId="0" applyFill="1" applyBorder="1" applyAlignment="1">
      <alignment horizontal="center" vertical="center"/>
    </xf>
    <xf numFmtId="167" fontId="0" fillId="2" borderId="4" xfId="0" applyNumberFormat="1" applyFill="1" applyBorder="1" applyAlignment="1">
      <alignment vertical="center"/>
    </xf>
    <xf numFmtId="0" fontId="16" fillId="2" borderId="8"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17" fillId="2" borderId="5"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6" fontId="0" fillId="0" borderId="0" xfId="0" applyNumberFormat="1" applyAlignment="1">
      <alignment vertical="center"/>
    </xf>
    <xf numFmtId="166" fontId="0" fillId="2" borderId="4" xfId="0" applyNumberFormat="1" applyFill="1" applyBorder="1" applyAlignment="1">
      <alignment vertical="center"/>
    </xf>
    <xf numFmtId="2" fontId="0" fillId="2" borderId="8" xfId="0" applyNumberFormat="1" applyFill="1" applyBorder="1" applyAlignment="1">
      <alignment vertical="center"/>
    </xf>
    <xf numFmtId="2" fontId="0" fillId="2" borderId="18" xfId="0" applyNumberFormat="1"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18" xfId="0" applyFill="1" applyBorder="1" applyAlignment="1">
      <alignment vertical="center"/>
    </xf>
    <xf numFmtId="166" fontId="0" fillId="2" borderId="5" xfId="0" applyNumberFormat="1" applyFill="1" applyBorder="1" applyAlignment="1">
      <alignment vertical="center"/>
    </xf>
    <xf numFmtId="0" fontId="11" fillId="7" borderId="4" xfId="0" applyFont="1" applyFill="1" applyBorder="1" applyAlignment="1">
      <alignment horizontal="left" vertical="center"/>
    </xf>
    <xf numFmtId="2" fontId="4" fillId="2" borderId="47" xfId="0" applyNumberFormat="1" applyFont="1" applyFill="1" applyBorder="1" applyAlignment="1">
      <alignment vertical="center"/>
    </xf>
    <xf numFmtId="0" fontId="20" fillId="6" borderId="48" xfId="0" applyFont="1" applyFill="1" applyBorder="1" applyAlignment="1">
      <alignment vertical="center"/>
    </xf>
    <xf numFmtId="0" fontId="0" fillId="7" borderId="49" xfId="0" applyFont="1" applyFill="1" applyBorder="1" applyAlignment="1">
      <alignment horizontal="center" vertical="center"/>
    </xf>
    <xf numFmtId="2" fontId="4" fillId="2" borderId="58" xfId="0" applyNumberFormat="1" applyFont="1" applyFill="1" applyBorder="1" applyAlignment="1">
      <alignment vertical="center"/>
    </xf>
    <xf numFmtId="2" fontId="4" fillId="2" borderId="59" xfId="0" applyNumberFormat="1" applyFont="1" applyFill="1" applyBorder="1" applyAlignment="1">
      <alignment vertical="center"/>
    </xf>
    <xf numFmtId="2" fontId="4" fillId="2" borderId="60" xfId="0" applyNumberFormat="1" applyFont="1" applyFill="1" applyBorder="1" applyAlignment="1">
      <alignment vertical="center"/>
    </xf>
    <xf numFmtId="2" fontId="4" fillId="2" borderId="61" xfId="0" applyNumberFormat="1" applyFont="1" applyFill="1" applyBorder="1" applyAlignment="1">
      <alignment vertical="center"/>
    </xf>
    <xf numFmtId="2" fontId="4" fillId="2" borderId="54" xfId="0" applyNumberFormat="1" applyFont="1" applyFill="1" applyBorder="1" applyAlignment="1">
      <alignment vertical="center"/>
    </xf>
    <xf numFmtId="2" fontId="4" fillId="2" borderId="55" xfId="0" applyNumberFormat="1" applyFont="1" applyFill="1" applyBorder="1" applyAlignment="1">
      <alignment vertical="center"/>
    </xf>
    <xf numFmtId="2" fontId="4" fillId="2" borderId="56" xfId="0" applyNumberFormat="1" applyFont="1" applyFill="1" applyBorder="1" applyAlignment="1">
      <alignment vertical="center"/>
    </xf>
    <xf numFmtId="2" fontId="4" fillId="2" borderId="57" xfId="0" applyNumberFormat="1" applyFont="1" applyFill="1" applyBorder="1" applyAlignment="1">
      <alignment vertical="center"/>
    </xf>
    <xf numFmtId="2" fontId="4" fillId="2" borderId="68" xfId="0" applyNumberFormat="1" applyFont="1" applyFill="1" applyBorder="1" applyAlignment="1">
      <alignment vertical="center"/>
    </xf>
    <xf numFmtId="2" fontId="0" fillId="0" borderId="0" xfId="0" applyNumberFormat="1" applyAlignment="1">
      <alignment vertical="center"/>
    </xf>
    <xf numFmtId="2" fontId="0" fillId="4" borderId="69" xfId="0" applyNumberFormat="1" applyFill="1" applyBorder="1" applyAlignment="1">
      <alignment vertical="center"/>
    </xf>
    <xf numFmtId="2" fontId="0" fillId="4" borderId="70" xfId="0" applyNumberFormat="1" applyFill="1" applyBorder="1" applyAlignment="1">
      <alignment vertical="center"/>
    </xf>
    <xf numFmtId="2" fontId="0" fillId="4" borderId="71" xfId="0" applyNumberFormat="1" applyFill="1" applyBorder="1" applyAlignment="1">
      <alignment vertical="center"/>
    </xf>
    <xf numFmtId="2" fontId="0" fillId="4" borderId="72" xfId="0" applyNumberFormat="1" applyFill="1" applyBorder="1" applyAlignment="1">
      <alignment vertical="center"/>
    </xf>
    <xf numFmtId="2" fontId="11" fillId="2" borderId="41" xfId="0" applyNumberFormat="1" applyFont="1" applyFill="1" applyBorder="1" applyAlignment="1">
      <alignment vertical="center"/>
    </xf>
    <xf numFmtId="2" fontId="11" fillId="2" borderId="42" xfId="0" applyNumberFormat="1" applyFont="1" applyFill="1" applyBorder="1" applyAlignment="1">
      <alignment vertical="center"/>
    </xf>
    <xf numFmtId="2" fontId="11" fillId="2" borderId="43" xfId="0" applyNumberFormat="1" applyFont="1" applyFill="1" applyBorder="1" applyAlignment="1">
      <alignment vertical="center"/>
    </xf>
    <xf numFmtId="2" fontId="4" fillId="2" borderId="74" xfId="0" applyNumberFormat="1" applyFont="1" applyFill="1" applyBorder="1" applyAlignment="1">
      <alignment vertical="center"/>
    </xf>
    <xf numFmtId="2" fontId="4" fillId="2" borderId="75" xfId="0" applyNumberFormat="1" applyFont="1" applyFill="1" applyBorder="1" applyAlignment="1">
      <alignment vertical="center"/>
    </xf>
    <xf numFmtId="2" fontId="4" fillId="2" borderId="76" xfId="0" applyNumberFormat="1" applyFont="1" applyFill="1" applyBorder="1" applyAlignment="1">
      <alignment vertical="center"/>
    </xf>
    <xf numFmtId="2" fontId="4" fillId="2" borderId="77" xfId="0" applyNumberFormat="1" applyFont="1" applyFill="1" applyBorder="1" applyAlignment="1">
      <alignment vertical="center"/>
    </xf>
    <xf numFmtId="2" fontId="4" fillId="2" borderId="78" xfId="0" applyNumberFormat="1" applyFont="1" applyFill="1" applyBorder="1" applyAlignment="1">
      <alignment vertical="center"/>
    </xf>
    <xf numFmtId="2" fontId="4" fillId="2" borderId="79" xfId="0" applyNumberFormat="1" applyFont="1" applyFill="1" applyBorder="1" applyAlignment="1">
      <alignment vertical="center"/>
    </xf>
    <xf numFmtId="2" fontId="4" fillId="2" borderId="80" xfId="0" applyNumberFormat="1" applyFont="1" applyFill="1" applyBorder="1" applyAlignment="1">
      <alignment vertical="center"/>
    </xf>
    <xf numFmtId="2" fontId="4" fillId="2" borderId="81" xfId="0" applyNumberFormat="1" applyFont="1" applyFill="1" applyBorder="1" applyAlignment="1">
      <alignment vertical="center"/>
    </xf>
    <xf numFmtId="2" fontId="4" fillId="2" borderId="82" xfId="0" applyNumberFormat="1" applyFont="1" applyFill="1" applyBorder="1" applyAlignment="1">
      <alignment vertical="center"/>
    </xf>
    <xf numFmtId="2" fontId="4" fillId="2" borderId="83" xfId="0" applyNumberFormat="1" applyFont="1" applyFill="1" applyBorder="1" applyAlignment="1">
      <alignment vertical="center"/>
    </xf>
    <xf numFmtId="2" fontId="4" fillId="2" borderId="84" xfId="0" applyNumberFormat="1" applyFont="1" applyFill="1" applyBorder="1" applyAlignment="1">
      <alignment vertical="center"/>
    </xf>
    <xf numFmtId="2" fontId="4" fillId="2" borderId="87" xfId="0" applyNumberFormat="1" applyFont="1" applyFill="1" applyBorder="1" applyAlignment="1">
      <alignment vertical="center"/>
    </xf>
    <xf numFmtId="2" fontId="4" fillId="2" borderId="50" xfId="0" applyNumberFormat="1" applyFont="1" applyFill="1" applyBorder="1" applyAlignment="1">
      <alignment vertical="center"/>
    </xf>
    <xf numFmtId="2" fontId="4" fillId="2" borderId="88" xfId="0" applyNumberFormat="1" applyFont="1" applyFill="1" applyBorder="1" applyAlignment="1">
      <alignment vertical="center"/>
    </xf>
    <xf numFmtId="2" fontId="4" fillId="2" borderId="72" xfId="0" applyNumberFormat="1" applyFont="1" applyFill="1" applyBorder="1" applyAlignment="1">
      <alignment vertical="center"/>
    </xf>
    <xf numFmtId="2" fontId="4" fillId="2" borderId="70" xfId="0" applyNumberFormat="1" applyFont="1" applyFill="1" applyBorder="1" applyAlignment="1">
      <alignment vertical="center"/>
    </xf>
    <xf numFmtId="2" fontId="4" fillId="2" borderId="71" xfId="0" applyNumberFormat="1" applyFont="1" applyFill="1" applyBorder="1" applyAlignment="1">
      <alignment vertical="center"/>
    </xf>
    <xf numFmtId="164" fontId="4" fillId="2" borderId="76" xfId="0" applyNumberFormat="1" applyFont="1" applyFill="1" applyBorder="1" applyAlignment="1">
      <alignment vertical="center"/>
    </xf>
    <xf numFmtId="164" fontId="4" fillId="2" borderId="77" xfId="0" applyNumberFormat="1" applyFont="1" applyFill="1" applyBorder="1" applyAlignment="1">
      <alignment vertical="center"/>
    </xf>
    <xf numFmtId="164" fontId="4" fillId="2" borderId="78" xfId="0" applyNumberFormat="1" applyFont="1" applyFill="1" applyBorder="1" applyAlignment="1">
      <alignment vertical="center"/>
    </xf>
    <xf numFmtId="164" fontId="4" fillId="2" borderId="87" xfId="0" applyNumberFormat="1" applyFont="1" applyFill="1" applyBorder="1" applyAlignment="1">
      <alignment vertical="center"/>
    </xf>
    <xf numFmtId="164" fontId="4" fillId="2" borderId="80" xfId="0" applyNumberFormat="1" applyFont="1" applyFill="1" applyBorder="1" applyAlignment="1">
      <alignment vertical="center"/>
    </xf>
    <xf numFmtId="164" fontId="4" fillId="2" borderId="88" xfId="0" applyNumberFormat="1" applyFont="1" applyFill="1" applyBorder="1" applyAlignment="1">
      <alignment vertical="center"/>
    </xf>
    <xf numFmtId="164" fontId="4" fillId="2" borderId="82" xfId="0" applyNumberFormat="1" applyFont="1" applyFill="1" applyBorder="1" applyAlignment="1">
      <alignment vertical="center"/>
    </xf>
    <xf numFmtId="164" fontId="4" fillId="2" borderId="83" xfId="0" applyNumberFormat="1" applyFont="1" applyFill="1" applyBorder="1" applyAlignment="1">
      <alignment vertical="center"/>
    </xf>
    <xf numFmtId="164" fontId="4" fillId="2" borderId="84" xfId="0" applyNumberFormat="1" applyFont="1" applyFill="1" applyBorder="1" applyAlignment="1">
      <alignment vertical="center"/>
    </xf>
    <xf numFmtId="0" fontId="4" fillId="2" borderId="80" xfId="0" applyFont="1" applyFill="1" applyBorder="1" applyAlignment="1">
      <alignment vertical="center"/>
    </xf>
    <xf numFmtId="2" fontId="4" fillId="2" borderId="91" xfId="0" applyNumberFormat="1" applyFont="1" applyFill="1" applyBorder="1" applyAlignment="1">
      <alignment vertical="center"/>
    </xf>
    <xf numFmtId="2" fontId="4" fillId="2" borderId="92" xfId="0" applyNumberFormat="1" applyFont="1" applyFill="1" applyBorder="1" applyAlignment="1">
      <alignment vertical="center"/>
    </xf>
    <xf numFmtId="2" fontId="4" fillId="2" borderId="93" xfId="0" applyNumberFormat="1" applyFont="1" applyFill="1" applyBorder="1" applyAlignment="1">
      <alignment vertical="center"/>
    </xf>
    <xf numFmtId="2" fontId="4" fillId="2" borderId="39" xfId="0" applyNumberFormat="1" applyFont="1" applyFill="1" applyBorder="1" applyAlignment="1">
      <alignment vertical="center"/>
    </xf>
    <xf numFmtId="2" fontId="4" fillId="2" borderId="94" xfId="0" applyNumberFormat="1" applyFont="1" applyFill="1" applyBorder="1" applyAlignment="1">
      <alignment vertical="center"/>
    </xf>
    <xf numFmtId="0" fontId="11" fillId="0" borderId="0" xfId="0" applyFont="1" applyAlignment="1">
      <alignment vertical="center"/>
    </xf>
    <xf numFmtId="0" fontId="11" fillId="2" borderId="7" xfId="0" applyFont="1" applyFill="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3" fillId="2" borderId="4" xfId="0" applyFont="1" applyFill="1" applyBorder="1" applyAlignment="1">
      <alignment vertical="center" wrapText="1"/>
    </xf>
    <xf numFmtId="0" fontId="11" fillId="2" borderId="4" xfId="0" applyFont="1" applyFill="1" applyBorder="1" applyAlignment="1">
      <alignment vertical="center" wrapText="1"/>
    </xf>
    <xf numFmtId="0" fontId="11" fillId="7" borderId="1"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left" vertical="center" wrapText="1"/>
    </xf>
    <xf numFmtId="0" fontId="3" fillId="2" borderId="4" xfId="0" applyFont="1" applyFill="1" applyBorder="1" applyAlignment="1">
      <alignment horizontal="center" vertical="center"/>
    </xf>
    <xf numFmtId="0" fontId="11" fillId="7" borderId="1" xfId="0" applyFont="1" applyFill="1" applyBorder="1" applyAlignment="1">
      <alignment horizontal="left" vertical="center"/>
    </xf>
    <xf numFmtId="0" fontId="11" fillId="7" borderId="3" xfId="0" applyFont="1" applyFill="1" applyBorder="1" applyAlignment="1">
      <alignment horizontal="left"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0" fontId="11" fillId="2" borderId="97"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3" xfId="0" applyFont="1" applyFill="1" applyBorder="1" applyAlignment="1">
      <alignment horizontal="center" vertical="center"/>
    </xf>
    <xf numFmtId="0" fontId="11" fillId="2" borderId="8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2"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3" fillId="0" borderId="89" xfId="0" applyFont="1" applyBorder="1" applyAlignment="1">
      <alignment horizontal="left" vertical="center" wrapText="1"/>
    </xf>
    <xf numFmtId="0" fontId="11" fillId="2" borderId="0" xfId="0" applyFont="1" applyFill="1" applyAlignment="1">
      <alignment horizontal="center" vertical="center"/>
    </xf>
    <xf numFmtId="0" fontId="11" fillId="0" borderId="0" xfId="0" applyFont="1" applyAlignment="1">
      <alignment vertical="center"/>
    </xf>
    <xf numFmtId="0" fontId="11" fillId="2" borderId="11" xfId="0" applyFont="1" applyFill="1" applyBorder="1" applyAlignment="1">
      <alignment horizontal="center" vertical="center"/>
    </xf>
    <xf numFmtId="0" fontId="11" fillId="6" borderId="89" xfId="0" applyFont="1" applyFill="1" applyBorder="1" applyAlignment="1">
      <alignment horizontal="center" vertical="center"/>
    </xf>
    <xf numFmtId="0" fontId="11" fillId="7" borderId="101" xfId="0" applyFont="1" applyFill="1" applyBorder="1" applyAlignment="1">
      <alignment horizontal="center" vertical="center"/>
    </xf>
    <xf numFmtId="0" fontId="11" fillId="7" borderId="102" xfId="0" applyFont="1" applyFill="1" applyBorder="1" applyAlignment="1">
      <alignment horizontal="center" vertical="center"/>
    </xf>
    <xf numFmtId="0" fontId="11" fillId="7" borderId="103" xfId="0" applyFont="1" applyFill="1" applyBorder="1" applyAlignment="1">
      <alignment horizontal="center" vertical="center"/>
    </xf>
    <xf numFmtId="0" fontId="23" fillId="6" borderId="107" xfId="0" applyFont="1" applyFill="1" applyBorder="1" applyAlignment="1">
      <alignment horizontal="center" vertical="center"/>
    </xf>
    <xf numFmtId="0" fontId="23" fillId="6" borderId="89" xfId="0" applyFont="1" applyFill="1" applyBorder="1" applyAlignment="1">
      <alignment horizontal="center" vertical="center"/>
    </xf>
    <xf numFmtId="0" fontId="23" fillId="6" borderId="108" xfId="0" applyFont="1" applyFill="1" applyBorder="1" applyAlignment="1">
      <alignment horizontal="center" vertical="center"/>
    </xf>
    <xf numFmtId="0" fontId="11" fillId="7" borderId="98" xfId="0" applyFont="1" applyFill="1" applyBorder="1" applyAlignment="1">
      <alignment horizontal="center" vertical="center"/>
    </xf>
    <xf numFmtId="0" fontId="11" fillId="7" borderId="99" xfId="0" applyFont="1" applyFill="1" applyBorder="1" applyAlignment="1">
      <alignment horizontal="center" vertical="center"/>
    </xf>
    <xf numFmtId="0" fontId="11" fillId="7" borderId="100" xfId="0" applyFont="1" applyFill="1" applyBorder="1" applyAlignment="1">
      <alignment horizontal="center" vertical="center"/>
    </xf>
    <xf numFmtId="0" fontId="23" fillId="6" borderId="104" xfId="0" applyFont="1" applyFill="1" applyBorder="1" applyAlignment="1">
      <alignment horizontal="center" vertical="center"/>
    </xf>
    <xf numFmtId="0" fontId="23" fillId="6" borderId="105" xfId="0" applyFont="1" applyFill="1" applyBorder="1" applyAlignment="1">
      <alignment horizontal="center" vertical="center"/>
    </xf>
    <xf numFmtId="0" fontId="23" fillId="6" borderId="106" xfId="0" applyFont="1" applyFill="1" applyBorder="1" applyAlignment="1">
      <alignment horizontal="center" vertical="center"/>
    </xf>
    <xf numFmtId="0" fontId="10" fillId="2" borderId="11" xfId="0" applyFont="1" applyFill="1" applyBorder="1" applyAlignment="1">
      <alignment horizontal="center" vertical="center" wrapText="1"/>
    </xf>
    <xf numFmtId="0" fontId="0" fillId="0" borderId="4" xfId="0" applyBorder="1" applyAlignment="1">
      <alignment horizontal="center"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6" borderId="52" xfId="0" applyFont="1" applyFill="1" applyBorder="1" applyAlignment="1">
      <alignment vertical="center"/>
    </xf>
    <xf numFmtId="0" fontId="3" fillId="6" borderId="73" xfId="0" applyFont="1" applyFill="1" applyBorder="1" applyAlignment="1">
      <alignment vertical="center"/>
    </xf>
    <xf numFmtId="0" fontId="18" fillId="6" borderId="52" xfId="0" applyFont="1" applyFill="1" applyBorder="1" applyAlignment="1">
      <alignment horizontal="left" vertical="center"/>
    </xf>
    <xf numFmtId="0" fontId="18" fillId="6" borderId="73" xfId="0" applyFont="1" applyFill="1" applyBorder="1" applyAlignment="1">
      <alignment horizontal="left" vertical="center"/>
    </xf>
    <xf numFmtId="0" fontId="3" fillId="6" borderId="53" xfId="0" applyFont="1" applyFill="1" applyBorder="1" applyAlignment="1">
      <alignment vertical="center"/>
    </xf>
    <xf numFmtId="0" fontId="18" fillId="6" borderId="53"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3" borderId="3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1" fillId="0" borderId="31" xfId="0" applyFont="1" applyBorder="1" applyAlignment="1">
      <alignment horizontal="left"/>
    </xf>
    <xf numFmtId="0" fontId="11" fillId="3" borderId="32"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0" borderId="33" xfId="0" applyFont="1" applyBorder="1" applyAlignment="1">
      <alignment horizontal="left"/>
    </xf>
    <xf numFmtId="0" fontId="4" fillId="3" borderId="3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7" borderId="4" xfId="0" applyFont="1" applyFill="1" applyBorder="1" applyAlignment="1">
      <alignment horizontal="left" vertical="center"/>
    </xf>
    <xf numFmtId="0" fontId="3"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0" borderId="29" xfId="0" applyFont="1" applyBorder="1" applyAlignment="1">
      <alignment horizontal="left"/>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0" xfId="0" applyFont="1" applyBorder="1" applyAlignment="1">
      <alignment vertical="center"/>
    </xf>
    <xf numFmtId="0" fontId="11" fillId="0" borderId="0" xfId="0" applyFont="1" applyBorder="1" applyAlignment="1"/>
    <xf numFmtId="0" fontId="3" fillId="0" borderId="11" xfId="0" applyFont="1" applyBorder="1" applyAlignment="1">
      <alignment vertical="center"/>
    </xf>
    <xf numFmtId="0" fontId="11" fillId="0" borderId="11" xfId="0" applyFont="1" applyBorder="1" applyAlignment="1"/>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0" xfId="0" applyFont="1" applyFill="1" applyBorder="1" applyAlignment="1"/>
    <xf numFmtId="0" fontId="11" fillId="0" borderId="0" xfId="0" applyFont="1" applyAlignment="1"/>
    <xf numFmtId="0" fontId="11" fillId="0" borderId="19" xfId="0" applyFont="1" applyBorder="1" applyAlignment="1"/>
    <xf numFmtId="0" fontId="3" fillId="2" borderId="1" xfId="0" applyFont="1" applyFill="1" applyBorder="1" applyAlignment="1">
      <alignment horizontal="center"/>
    </xf>
    <xf numFmtId="0" fontId="11" fillId="0" borderId="2" xfId="0" applyFont="1" applyBorder="1" applyAlignment="1"/>
    <xf numFmtId="0" fontId="11" fillId="0" borderId="3" xfId="0" applyFont="1" applyBorder="1" applyAlignment="1"/>
    <xf numFmtId="0" fontId="4" fillId="2" borderId="4" xfId="0" applyFont="1" applyFill="1" applyBorder="1" applyAlignment="1">
      <alignment horizontal="center"/>
    </xf>
    <xf numFmtId="0" fontId="11" fillId="0" borderId="4" xfId="0" applyFont="1" applyBorder="1" applyAlignment="1">
      <alignment horizontal="center"/>
    </xf>
    <xf numFmtId="0" fontId="3"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9" xfId="0" applyFont="1" applyBorder="1" applyAlignment="1">
      <alignment vertical="center"/>
    </xf>
    <xf numFmtId="0" fontId="8" fillId="0" borderId="18" xfId="0" applyFont="1" applyFill="1" applyBorder="1" applyAlignment="1">
      <alignment horizontal="right" vertical="center"/>
    </xf>
    <xf numFmtId="0" fontId="11" fillId="0" borderId="19" xfId="0" applyFont="1" applyBorder="1" applyAlignment="1">
      <alignment vertical="center"/>
    </xf>
    <xf numFmtId="0" fontId="4" fillId="2" borderId="6" xfId="0" applyFont="1" applyFill="1" applyBorder="1" applyAlignment="1">
      <alignment horizontal="center"/>
    </xf>
    <xf numFmtId="0" fontId="4" fillId="2" borderId="10" xfId="0" applyFont="1" applyFill="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3" fillId="2" borderId="12" xfId="0" applyFont="1" applyFill="1" applyBorder="1" applyAlignment="1">
      <alignment horizontal="center" vertic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0" fillId="0" borderId="4" xfId="0" applyBorder="1" applyAlignment="1">
      <alignment vertical="center"/>
    </xf>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3" fillId="4" borderId="85"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4" fillId="2" borderId="64" xfId="0" applyFont="1" applyFill="1" applyBorder="1" applyAlignment="1">
      <alignment horizontal="left" vertical="center"/>
    </xf>
    <xf numFmtId="0" fontId="4" fillId="2" borderId="65" xfId="0" applyFont="1" applyFill="1" applyBorder="1" applyAlignment="1">
      <alignment horizontal="left" vertical="center"/>
    </xf>
    <xf numFmtId="0" fontId="4" fillId="2" borderId="62" xfId="0" applyFont="1" applyFill="1" applyBorder="1" applyAlignment="1">
      <alignment horizontal="left" vertical="center"/>
    </xf>
    <xf numFmtId="0" fontId="4" fillId="2" borderId="67" xfId="0" applyFont="1" applyFill="1" applyBorder="1" applyAlignment="1">
      <alignment horizontal="left" vertical="center"/>
    </xf>
    <xf numFmtId="0" fontId="4" fillId="2" borderId="63" xfId="0" applyFont="1" applyFill="1" applyBorder="1" applyAlignment="1">
      <alignment horizontal="left" vertical="center"/>
    </xf>
    <xf numFmtId="0" fontId="4" fillId="2" borderId="66" xfId="0" applyFont="1" applyFill="1" applyBorder="1" applyAlignment="1">
      <alignment horizontal="left" vertical="center"/>
    </xf>
    <xf numFmtId="0" fontId="11" fillId="6" borderId="91" xfId="0" applyFont="1" applyFill="1" applyBorder="1" applyAlignment="1">
      <alignment horizontal="left" vertical="center"/>
    </xf>
    <xf numFmtId="0" fontId="11" fillId="6" borderId="93" xfId="0" applyFont="1" applyFill="1" applyBorder="1" applyAlignment="1">
      <alignment horizontal="left" vertical="center"/>
    </xf>
    <xf numFmtId="0" fontId="11" fillId="6" borderId="57" xfId="0" applyFont="1" applyFill="1" applyBorder="1" applyAlignment="1">
      <alignment horizontal="left" vertical="center"/>
    </xf>
    <xf numFmtId="0" fontId="11" fillId="6" borderId="59" xfId="0" applyFont="1" applyFill="1" applyBorder="1" applyAlignment="1">
      <alignment horizontal="left" vertical="center"/>
    </xf>
    <xf numFmtId="0" fontId="11" fillId="6" borderId="39" xfId="0" applyFont="1" applyFill="1" applyBorder="1" applyAlignment="1">
      <alignment horizontal="left" vertical="center"/>
    </xf>
    <xf numFmtId="0" fontId="11" fillId="6" borderId="94" xfId="0" applyFont="1" applyFill="1" applyBorder="1" applyAlignment="1">
      <alignment horizontal="left" vertical="center"/>
    </xf>
    <xf numFmtId="0" fontId="4" fillId="2" borderId="95" xfId="0" applyFont="1" applyFill="1" applyBorder="1" applyAlignment="1">
      <alignment horizontal="left" vertical="center"/>
    </xf>
    <xf numFmtId="0" fontId="4" fillId="2" borderId="96" xfId="0" applyFont="1" applyFill="1" applyBorder="1" applyAlignment="1">
      <alignment horizontal="left"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18" fillId="4" borderId="86" xfId="0" applyFont="1" applyFill="1" applyBorder="1" applyAlignment="1">
      <alignment horizontal="center" vertic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cellXfs>
  <cellStyles count="2">
    <cellStyle name="Normal" xfId="0" builtinId="0"/>
    <cellStyle name="Percent" xfId="1" builtinId="5"/>
  </cellStyles>
  <dxfs count="10">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Calculations!$EB$1</c:f>
              <c:strCache>
                <c:ptCount val="1"/>
                <c:pt idx="0">
                  <c:v>3D Profile</c:v>
                </c:pt>
              </c:strCache>
            </c:strRef>
          </c:tx>
          <c:spPr>
            <a:solidFill>
              <a:schemeClr val="accent1">
                <a:shade val="44000"/>
              </a:schemeClr>
            </a:solidFill>
            <a:ln>
              <a:noFill/>
            </a:ln>
            <a:effectLst/>
            <a:sp3d/>
          </c:spPr>
          <c:invertIfNegative val="0"/>
          <c:val>
            <c:numRef>
              <c:f>Calculations!$EB$2:$EB$13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extLst>
            <c:ext xmlns:c16="http://schemas.microsoft.com/office/drawing/2014/chart" uri="{C3380CC4-5D6E-409C-BE32-E72D297353CC}">
              <c16:uniqueId val="{00000000-DF4A-4161-BBB2-ED179232D9B9}"/>
            </c:ext>
          </c:extLst>
        </c:ser>
        <c:ser>
          <c:idx val="1"/>
          <c:order val="1"/>
          <c:tx>
            <c:strRef>
              <c:f>Calculations!$EC$1</c:f>
              <c:strCache>
                <c:ptCount val="1"/>
                <c:pt idx="0">
                  <c:v>A</c:v>
                </c:pt>
              </c:strCache>
            </c:strRef>
          </c:tx>
          <c:spPr>
            <a:solidFill>
              <a:schemeClr val="accent1">
                <a:shade val="58000"/>
              </a:schemeClr>
            </a:solidFill>
            <a:ln>
              <a:noFill/>
            </a:ln>
            <a:effectLst/>
            <a:sp3d/>
          </c:spPr>
          <c:invertIfNegative val="0"/>
          <c:val>
            <c:numRef>
              <c:f>Calculations!$EC$2:$EC$13</c:f>
              <c:numCache>
                <c:formatCode>0.00</c:formatCode>
                <c:ptCount val="12"/>
                <c:pt idx="0">
                  <c:v>0.57192143760212522</c:v>
                </c:pt>
                <c:pt idx="1">
                  <c:v>1.663116104679635</c:v>
                </c:pt>
                <c:pt idx="2">
                  <c:v>4.0480362860744936</c:v>
                </c:pt>
                <c:pt idx="3">
                  <c:v>1.9016110902054002</c:v>
                </c:pt>
                <c:pt idx="4">
                  <c:v>0.84316617016568784</c:v>
                </c:pt>
                <c:pt idx="5">
                  <c:v>4.5228188768806827</c:v>
                </c:pt>
                <c:pt idx="6">
                  <c:v>0.84316617016568784</c:v>
                </c:pt>
                <c:pt idx="7">
                  <c:v>0.19576872652869559</c:v>
                </c:pt>
                <c:pt idx="8">
                  <c:v>17.475020249304471</c:v>
                </c:pt>
                <c:pt idx="9">
                  <c:v>1100.4583964474975</c:v>
                </c:pt>
                <c:pt idx="10">
                  <c:v>1.6824405829731168</c:v>
                </c:pt>
                <c:pt idx="11">
                  <c:v>4.0200744569574045</c:v>
                </c:pt>
              </c:numCache>
            </c:numRef>
          </c:val>
          <c:extLst>
            <c:ext xmlns:c16="http://schemas.microsoft.com/office/drawing/2014/chart" uri="{C3380CC4-5D6E-409C-BE32-E72D297353CC}">
              <c16:uniqueId val="{00000001-DF4A-4161-BBB2-ED179232D9B9}"/>
            </c:ext>
          </c:extLst>
        </c:ser>
        <c:ser>
          <c:idx val="2"/>
          <c:order val="2"/>
          <c:tx>
            <c:strRef>
              <c:f>Calculations!$ED$1</c:f>
              <c:strCache>
                <c:ptCount val="1"/>
                <c:pt idx="0">
                  <c:v>B</c:v>
                </c:pt>
              </c:strCache>
            </c:strRef>
          </c:tx>
          <c:spPr>
            <a:solidFill>
              <a:schemeClr val="accent1">
                <a:shade val="72000"/>
              </a:schemeClr>
            </a:solidFill>
            <a:ln>
              <a:noFill/>
            </a:ln>
            <a:effectLst/>
            <a:sp3d/>
          </c:spPr>
          <c:invertIfNegative val="0"/>
          <c:val>
            <c:numRef>
              <c:f>Calculations!$ED$2:$ED$13</c:f>
              <c:numCache>
                <c:formatCode>0.00</c:formatCode>
                <c:ptCount val="12"/>
                <c:pt idx="0">
                  <c:v>0.41577902616990825</c:v>
                </c:pt>
                <c:pt idx="1">
                  <c:v>1.6440135869505057</c:v>
                </c:pt>
                <c:pt idx="2">
                  <c:v>1.0746664027807582</c:v>
                </c:pt>
                <c:pt idx="3">
                  <c:v>0.84316617016568784</c:v>
                </c:pt>
                <c:pt idx="4">
                  <c:v>0.84316617016568784</c:v>
                </c:pt>
                <c:pt idx="5">
                  <c:v>0.84316617016568784</c:v>
                </c:pt>
                <c:pt idx="6">
                  <c:v>0.54609438279076516</c:v>
                </c:pt>
                <c:pt idx="7">
                  <c:v>1.5916857786831888</c:v>
                </c:pt>
                <c:pt idx="8">
                  <c:v>1.0476974943525128</c:v>
                </c:pt>
                <c:pt idx="9">
                  <c:v>1.178720955408503</c:v>
                </c:pt>
                <c:pt idx="10">
                  <c:v>0.9312382499317865</c:v>
                </c:pt>
                <c:pt idx="11">
                  <c:v>5.7136463613923473E-2</c:v>
                </c:pt>
              </c:numCache>
            </c:numRef>
          </c:val>
          <c:extLst>
            <c:ext xmlns:c16="http://schemas.microsoft.com/office/drawing/2014/chart" uri="{C3380CC4-5D6E-409C-BE32-E72D297353CC}">
              <c16:uniqueId val="{00000002-DF4A-4161-BBB2-ED179232D9B9}"/>
            </c:ext>
          </c:extLst>
        </c:ser>
        <c:ser>
          <c:idx val="3"/>
          <c:order val="3"/>
          <c:tx>
            <c:strRef>
              <c:f>Calculations!$EE$1</c:f>
              <c:strCache>
                <c:ptCount val="1"/>
                <c:pt idx="0">
                  <c:v>C</c:v>
                </c:pt>
              </c:strCache>
            </c:strRef>
          </c:tx>
          <c:spPr>
            <a:solidFill>
              <a:schemeClr val="accent1">
                <a:shade val="86000"/>
              </a:schemeClr>
            </a:solidFill>
            <a:ln>
              <a:noFill/>
            </a:ln>
            <a:effectLst/>
            <a:sp3d/>
          </c:spPr>
          <c:invertIfNegative val="0"/>
          <c:val>
            <c:numRef>
              <c:f>Calculations!$EE$2:$EE$13</c:f>
              <c:numCache>
                <c:formatCode>0.00</c:formatCode>
                <c:ptCount val="12"/>
                <c:pt idx="0">
                  <c:v>0.84316617016568784</c:v>
                </c:pt>
                <c:pt idx="1">
                  <c:v>0.20550169836881335</c:v>
                </c:pt>
                <c:pt idx="2">
                  <c:v>387.27705604386824</c:v>
                </c:pt>
                <c:pt idx="3">
                  <c:v>0.46027103317323237</c:v>
                </c:pt>
                <c:pt idx="4">
                  <c:v>46.223530668828893</c:v>
                </c:pt>
                <c:pt idx="5">
                  <c:v>100.69783732637761</c:v>
                </c:pt>
                <c:pt idx="6">
                  <c:v>0.84122029148655975</c:v>
                </c:pt>
                <c:pt idx="7">
                  <c:v>0.17320536890288524</c:v>
                </c:pt>
                <c:pt idx="8">
                  <c:v>2917.5780904160556</c:v>
                </c:pt>
                <c:pt idx="9">
                  <c:v>0.75291325105380724</c:v>
                </c:pt>
                <c:pt idx="10">
                  <c:v>0.22436023259443857</c:v>
                </c:pt>
                <c:pt idx="11">
                  <c:v>0.34882021503276289</c:v>
                </c:pt>
              </c:numCache>
            </c:numRef>
          </c:val>
          <c:extLst>
            <c:ext xmlns:c16="http://schemas.microsoft.com/office/drawing/2014/chart" uri="{C3380CC4-5D6E-409C-BE32-E72D297353CC}">
              <c16:uniqueId val="{00000003-DF4A-4161-BBB2-ED179232D9B9}"/>
            </c:ext>
          </c:extLst>
        </c:ser>
        <c:ser>
          <c:idx val="4"/>
          <c:order val="4"/>
          <c:tx>
            <c:strRef>
              <c:f>Calculations!$EF$1</c:f>
              <c:strCache>
                <c:ptCount val="1"/>
                <c:pt idx="0">
                  <c:v>D</c:v>
                </c:pt>
              </c:strCache>
            </c:strRef>
          </c:tx>
          <c:spPr>
            <a:solidFill>
              <a:schemeClr val="accent1"/>
            </a:solidFill>
            <a:ln>
              <a:noFill/>
            </a:ln>
            <a:effectLst/>
            <a:sp3d/>
          </c:spPr>
          <c:invertIfNegative val="0"/>
          <c:val>
            <c:numRef>
              <c:f>Calculations!$EF$2:$EF$13</c:f>
              <c:numCache>
                <c:formatCode>0.00</c:formatCode>
                <c:ptCount val="12"/>
                <c:pt idx="0">
                  <c:v>5597.4559549312971</c:v>
                </c:pt>
                <c:pt idx="1">
                  <c:v>0.84316617016568784</c:v>
                </c:pt>
                <c:pt idx="2">
                  <c:v>0.47430562687373784</c:v>
                </c:pt>
                <c:pt idx="3">
                  <c:v>0.84316617016568784</c:v>
                </c:pt>
                <c:pt idx="4">
                  <c:v>0.55371757629078067</c:v>
                </c:pt>
                <c:pt idx="5">
                  <c:v>0.16500201588210608</c:v>
                </c:pt>
                <c:pt idx="6">
                  <c:v>4.4313463122220648E-2</c:v>
                </c:pt>
                <c:pt idx="7">
                  <c:v>0.10346553785927923</c:v>
                </c:pt>
                <c:pt idx="8">
                  <c:v>0.84316617016568784</c:v>
                </c:pt>
                <c:pt idx="9">
                  <c:v>1.721765767450524</c:v>
                </c:pt>
                <c:pt idx="10">
                  <c:v>0.57192143760212566</c:v>
                </c:pt>
                <c:pt idx="11">
                  <c:v>6.578438050113776E-2</c:v>
                </c:pt>
              </c:numCache>
            </c:numRef>
          </c:val>
          <c:extLst>
            <c:ext xmlns:c16="http://schemas.microsoft.com/office/drawing/2014/chart" uri="{C3380CC4-5D6E-409C-BE32-E72D297353CC}">
              <c16:uniqueId val="{00000004-DF4A-4161-BBB2-ED179232D9B9}"/>
            </c:ext>
          </c:extLst>
        </c:ser>
        <c:ser>
          <c:idx val="5"/>
          <c:order val="5"/>
          <c:tx>
            <c:strRef>
              <c:f>Calculations!$EG$1</c:f>
              <c:strCache>
                <c:ptCount val="1"/>
                <c:pt idx="0">
                  <c:v>E</c:v>
                </c:pt>
              </c:strCache>
            </c:strRef>
          </c:tx>
          <c:spPr>
            <a:solidFill>
              <a:schemeClr val="accent1">
                <a:tint val="86000"/>
              </a:schemeClr>
            </a:solidFill>
            <a:ln>
              <a:noFill/>
            </a:ln>
            <a:effectLst/>
            <a:sp3d/>
          </c:spPr>
          <c:invertIfNegative val="0"/>
          <c:val>
            <c:numRef>
              <c:f>Calculations!$EG$2:$EG$13</c:f>
              <c:numCache>
                <c:formatCode>0.00</c:formatCode>
                <c:ptCount val="12"/>
                <c:pt idx="0">
                  <c:v>1.3446420970637829</c:v>
                </c:pt>
                <c:pt idx="1">
                  <c:v>0.27431185708232114</c:v>
                </c:pt>
                <c:pt idx="2">
                  <c:v>35214.668686319863</c:v>
                </c:pt>
                <c:pt idx="3">
                  <c:v>1.4748370408085187</c:v>
                </c:pt>
                <c:pt idx="4">
                  <c:v>1120.988339157527</c:v>
                </c:pt>
                <c:pt idx="5">
                  <c:v>7233.8880477241519</c:v>
                </c:pt>
                <c:pt idx="6">
                  <c:v>0.8953697951330184</c:v>
                </c:pt>
                <c:pt idx="7">
                  <c:v>28144.307994581934</c:v>
                </c:pt>
                <c:pt idx="8">
                  <c:v>1.0452795934824657</c:v>
                </c:pt>
                <c:pt idx="9">
                  <c:v>153.69100154179591</c:v>
                </c:pt>
                <c:pt idx="10">
                  <c:v>1.8157373833855597</c:v>
                </c:pt>
                <c:pt idx="11">
                  <c:v>1.1307047192201714</c:v>
                </c:pt>
              </c:numCache>
            </c:numRef>
          </c:val>
          <c:extLst>
            <c:ext xmlns:c16="http://schemas.microsoft.com/office/drawing/2014/chart" uri="{C3380CC4-5D6E-409C-BE32-E72D297353CC}">
              <c16:uniqueId val="{00000005-DF4A-4161-BBB2-ED179232D9B9}"/>
            </c:ext>
          </c:extLst>
        </c:ser>
        <c:ser>
          <c:idx val="6"/>
          <c:order val="6"/>
          <c:tx>
            <c:strRef>
              <c:f>Calculations!$EH$1</c:f>
              <c:strCache>
                <c:ptCount val="1"/>
                <c:pt idx="0">
                  <c:v>F</c:v>
                </c:pt>
              </c:strCache>
            </c:strRef>
          </c:tx>
          <c:spPr>
            <a:solidFill>
              <a:schemeClr val="accent1">
                <a:tint val="72000"/>
              </a:schemeClr>
            </a:solidFill>
            <a:ln>
              <a:noFill/>
            </a:ln>
            <a:effectLst/>
            <a:sp3d/>
          </c:spPr>
          <c:invertIfNegative val="0"/>
          <c:val>
            <c:numRef>
              <c:f>Calculations!$EH$2:$EH$13</c:f>
              <c:numCache>
                <c:formatCode>0.00</c:formatCode>
                <c:ptCount val="12"/>
                <c:pt idx="0">
                  <c:v>0.92908911643966086</c:v>
                </c:pt>
                <c:pt idx="1">
                  <c:v>2459.0560246687346</c:v>
                </c:pt>
                <c:pt idx="2">
                  <c:v>0.84316617016568784</c:v>
                </c:pt>
                <c:pt idx="3">
                  <c:v>2.5149950413302942</c:v>
                </c:pt>
                <c:pt idx="4">
                  <c:v>0.84316617016568784</c:v>
                </c:pt>
                <c:pt idx="5">
                  <c:v>6.1783526598277181</c:v>
                </c:pt>
                <c:pt idx="6">
                  <c:v>0.49903822178781448</c:v>
                </c:pt>
                <c:pt idx="7">
                  <c:v>0.84316617016568784</c:v>
                </c:pt>
                <c:pt idx="8">
                  <c:v>21.514273553020494</c:v>
                </c:pt>
                <c:pt idx="9">
                  <c:v>0.16386226370450216</c:v>
                </c:pt>
                <c:pt idx="10">
                  <c:v>1.0647801309307132</c:v>
                </c:pt>
                <c:pt idx="11">
                  <c:v>4.0015406236819215</c:v>
                </c:pt>
              </c:numCache>
            </c:numRef>
          </c:val>
          <c:extLst>
            <c:ext xmlns:c16="http://schemas.microsoft.com/office/drawing/2014/chart" uri="{C3380CC4-5D6E-409C-BE32-E72D297353CC}">
              <c16:uniqueId val="{00000006-DF4A-4161-BBB2-ED179232D9B9}"/>
            </c:ext>
          </c:extLst>
        </c:ser>
        <c:ser>
          <c:idx val="7"/>
          <c:order val="7"/>
          <c:tx>
            <c:strRef>
              <c:f>Calculations!$EI$1</c:f>
              <c:strCache>
                <c:ptCount val="1"/>
                <c:pt idx="0">
                  <c:v>G</c:v>
                </c:pt>
              </c:strCache>
            </c:strRef>
          </c:tx>
          <c:spPr>
            <a:solidFill>
              <a:schemeClr val="accent1">
                <a:tint val="58000"/>
              </a:schemeClr>
            </a:solidFill>
            <a:ln>
              <a:noFill/>
            </a:ln>
            <a:effectLst/>
            <a:sp3d/>
          </c:spPr>
          <c:invertIfNegative val="0"/>
          <c:val>
            <c:numRef>
              <c:f>Calculations!$EI$2:$EI$13</c:f>
              <c:numCache>
                <c:formatCode>0.00</c:formatCode>
                <c:ptCount val="12"/>
                <c:pt idx="0">
                  <c:v>0.65696521456110235</c:v>
                </c:pt>
                <c:pt idx="1">
                  <c:v>29.457346123086879</c:v>
                </c:pt>
                <c:pt idx="2">
                  <c:v>12.243031208652322</c:v>
                </c:pt>
                <c:pt idx="3">
                  <c:v>3.8310638717347842E-2</c:v>
                </c:pt>
                <c:pt idx="4">
                  <c:v>4.714883821634003</c:v>
                </c:pt>
                <c:pt idx="5">
                  <c:v>0.96854359265847489</c:v>
                </c:pt>
                <c:pt idx="6">
                  <c:v>1.9148378413317373</c:v>
                </c:pt>
                <c:pt idx="7">
                  <c:v>2.7658924871546524E-2</c:v>
                </c:pt>
                <c:pt idx="8">
                  <c:v>3.9555790095212569</c:v>
                </c:pt>
                <c:pt idx="9">
                  <c:v>0.28995258167590887</c:v>
                </c:pt>
                <c:pt idx="10">
                  <c:v>0.63752576594544175</c:v>
                </c:pt>
                <c:pt idx="11">
                  <c:v>3.6230939640628437</c:v>
                </c:pt>
              </c:numCache>
            </c:numRef>
          </c:val>
          <c:extLst>
            <c:ext xmlns:c16="http://schemas.microsoft.com/office/drawing/2014/chart" uri="{C3380CC4-5D6E-409C-BE32-E72D297353CC}">
              <c16:uniqueId val="{00000007-DF4A-4161-BBB2-ED179232D9B9}"/>
            </c:ext>
          </c:extLst>
        </c:ser>
        <c:ser>
          <c:idx val="8"/>
          <c:order val="8"/>
          <c:tx>
            <c:strRef>
              <c:f>Calculations!$EJ$1</c:f>
              <c:strCache>
                <c:ptCount val="1"/>
                <c:pt idx="0">
                  <c:v>H</c:v>
                </c:pt>
              </c:strCache>
            </c:strRef>
          </c:tx>
          <c:spPr>
            <a:solidFill>
              <a:schemeClr val="accent1">
                <a:tint val="44000"/>
              </a:schemeClr>
            </a:solidFill>
            <a:ln>
              <a:noFill/>
            </a:ln>
            <a:effectLst/>
            <a:sp3d/>
          </c:spPr>
          <c:invertIfNegative val="0"/>
          <c:val>
            <c:numRef>
              <c:f>Calculations!$EJ$2:$EJ$13</c:f>
              <c:numCache>
                <c:formatCode>0.00</c:formatCode>
                <c:ptCount val="12"/>
                <c:pt idx="0">
                  <c:v>0.62440567540161818</c:v>
                </c:pt>
                <c:pt idx="1">
                  <c:v>0.61297021947756536</c:v>
                </c:pt>
                <c:pt idx="2">
                  <c:v>0.65696521456110069</c:v>
                </c:pt>
                <c:pt idx="3">
                  <c:v>0.66306500598141838</c:v>
                </c:pt>
                <c:pt idx="4">
                  <c:v>0.90368312569194453</c:v>
                </c:pt>
                <c:pt idx="5">
                  <c:v>0.77408052368098956</c:v>
                </c:pt>
                <c:pt idx="6">
                  <c:v>1.7458007218844127</c:v>
                </c:pt>
                <c:pt idx="7">
                  <c:v>1.8797692239265928</c:v>
                </c:pt>
                <c:pt idx="8">
                  <c:v>1.9869499817824734</c:v>
                </c:pt>
                <c:pt idx="9">
                  <c:v>0.54232223334982899</c:v>
                </c:pt>
                <c:pt idx="10">
                  <c:v>0.55499841465959732</c:v>
                </c:pt>
                <c:pt idx="11">
                  <c:v>0.5893604777042516</c:v>
                </c:pt>
              </c:numCache>
            </c:numRef>
          </c:val>
          <c:extLst>
            <c:ext xmlns:c16="http://schemas.microsoft.com/office/drawing/2014/chart" uri="{C3380CC4-5D6E-409C-BE32-E72D297353CC}">
              <c16:uniqueId val="{00000008-DF4A-4161-BBB2-ED179232D9B9}"/>
            </c:ext>
          </c:extLst>
        </c:ser>
        <c:dLbls>
          <c:showLegendKey val="0"/>
          <c:showVal val="0"/>
          <c:showCatName val="0"/>
          <c:showSerName val="0"/>
          <c:showPercent val="0"/>
          <c:showBubbleSize val="0"/>
        </c:dLbls>
        <c:gapWidth val="150"/>
        <c:shape val="box"/>
        <c:axId val="678020288"/>
        <c:axId val="621876952"/>
        <c:axId val="363056720"/>
      </c:bar3DChart>
      <c:catAx>
        <c:axId val="678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auto val="1"/>
        <c:lblAlgn val="ctr"/>
        <c:lblOffset val="100"/>
        <c:noMultiLvlLbl val="0"/>
      </c:catAx>
      <c:valAx>
        <c:axId val="62187695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fOLD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020288"/>
        <c:crosses val="autoZero"/>
        <c:crossBetween val="between"/>
      </c:valAx>
      <c:serAx>
        <c:axId val="363056720"/>
        <c:scaling>
          <c:orientation val="maxMin"/>
        </c:scaling>
        <c:delete val="0"/>
        <c:axPos val="b"/>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ROWS</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Plot'!$M$7:$M$102</c:f>
              <c:numCache>
                <c:formatCode>0.0000</c:formatCode>
                <c:ptCount val="96"/>
                <c:pt idx="0">
                  <c:v>1.5901001320423858E-3</c:v>
                </c:pt>
                <c:pt idx="1">
                  <c:v>2.1106865998727129E-4</c:v>
                </c:pt>
                <c:pt idx="2">
                  <c:v>6.6023234013678418E-5</c:v>
                </c:pt>
                <c:pt idx="3">
                  <c:v>8.8743439777851045E-5</c:v>
                </c:pt>
                <c:pt idx="4">
                  <c:v>2.7062725499364956E-5</c:v>
                </c:pt>
                <c:pt idx="5">
                  <c:v>2.0034006278008172E-3</c:v>
                </c:pt>
                <c:pt idx="6">
                  <c:v>2.7062725499364956E-5</c:v>
                </c:pt>
                <c:pt idx="7">
                  <c:v>5.8257789080092904E-3</c:v>
                </c:pt>
                <c:pt idx="8">
                  <c:v>1.7742256704232469E-2</c:v>
                </c:pt>
                <c:pt idx="9">
                  <c:v>6.2439152322080168E-3</c:v>
                </c:pt>
                <c:pt idx="10">
                  <c:v>2.7062725499364956E-5</c:v>
                </c:pt>
                <c:pt idx="11">
                  <c:v>9.944206046936481E-2</c:v>
                </c:pt>
                <c:pt idx="12">
                  <c:v>6.246178540019369E-5</c:v>
                </c:pt>
                <c:pt idx="13">
                  <c:v>5.1324244095075355E-5</c:v>
                </c:pt>
                <c:pt idx="14">
                  <c:v>2.2199433423890257E-2</c:v>
                </c:pt>
                <c:pt idx="15">
                  <c:v>2.7062725499364956E-5</c:v>
                </c:pt>
                <c:pt idx="16">
                  <c:v>2.7062725499364956E-5</c:v>
                </c:pt>
                <c:pt idx="17">
                  <c:v>2.7062725499364956E-5</c:v>
                </c:pt>
                <c:pt idx="18">
                  <c:v>4.1784671904028101E-5</c:v>
                </c:pt>
                <c:pt idx="19">
                  <c:v>1.2348870120873094E-4</c:v>
                </c:pt>
                <c:pt idx="20">
                  <c:v>2.7062725499364956E-5</c:v>
                </c:pt>
                <c:pt idx="21">
                  <c:v>2.7062725499364956E-5</c:v>
                </c:pt>
                <c:pt idx="22">
                  <c:v>2.814685649371154E-5</c:v>
                </c:pt>
                <c:pt idx="23">
                  <c:v>1.1063319192341798E-3</c:v>
                </c:pt>
                <c:pt idx="24">
                  <c:v>2.7062725499364956E-5</c:v>
                </c:pt>
                <c:pt idx="25">
                  <c:v>1.6499827610449687E-3</c:v>
                </c:pt>
                <c:pt idx="26">
                  <c:v>0.16646990992773958</c:v>
                </c:pt>
                <c:pt idx="27">
                  <c:v>2.6252429679558963E-3</c:v>
                </c:pt>
                <c:pt idx="28">
                  <c:v>6.0034186769063035E-3</c:v>
                </c:pt>
                <c:pt idx="29">
                  <c:v>3.9752503301059569E-4</c:v>
                </c:pt>
                <c:pt idx="30">
                  <c:v>6.0731750418300612E-3</c:v>
                </c:pt>
                <c:pt idx="31">
                  <c:v>1.3174172808891923E-4</c:v>
                </c:pt>
                <c:pt idx="32">
                  <c:v>1.2406066066506224E-4</c:v>
                </c:pt>
                <c:pt idx="33">
                  <c:v>8.3042863381032006E-2</c:v>
                </c:pt>
                <c:pt idx="34">
                  <c:v>4.7320028786721592E-3</c:v>
                </c:pt>
                <c:pt idx="35">
                  <c:v>0.18642492505629715</c:v>
                </c:pt>
                <c:pt idx="36">
                  <c:v>4.6901708413330422E-5</c:v>
                </c:pt>
                <c:pt idx="37">
                  <c:v>2.7062725499364956E-5</c:v>
                </c:pt>
                <c:pt idx="38">
                  <c:v>3.5779112901181587E-3</c:v>
                </c:pt>
                <c:pt idx="39">
                  <c:v>2.7062725499364956E-5</c:v>
                </c:pt>
                <c:pt idx="40">
                  <c:v>2.3990295886116724E-3</c:v>
                </c:pt>
                <c:pt idx="41">
                  <c:v>1.9154885202557413E-4</c:v>
                </c:pt>
                <c:pt idx="42">
                  <c:v>0.87660572131603509</c:v>
                </c:pt>
                <c:pt idx="43">
                  <c:v>18.252219453894782</c:v>
                </c:pt>
                <c:pt idx="44">
                  <c:v>2.7062725499364956E-5</c:v>
                </c:pt>
                <c:pt idx="45">
                  <c:v>1.8953324833858199E-3</c:v>
                </c:pt>
                <c:pt idx="46">
                  <c:v>1.0490748515754749E-3</c:v>
                </c:pt>
                <c:pt idx="47">
                  <c:v>4.8378936194591273E-4</c:v>
                </c:pt>
                <c:pt idx="48">
                  <c:v>6.4217825207563224E-5</c:v>
                </c:pt>
                <c:pt idx="49">
                  <c:v>3.2999655220899405E-3</c:v>
                </c:pt>
                <c:pt idx="50">
                  <c:v>8.7203077251990556E-4</c:v>
                </c:pt>
                <c:pt idx="51">
                  <c:v>1.4719333834115753E-4</c:v>
                </c:pt>
                <c:pt idx="52">
                  <c:v>7.8955825406236565E-4</c:v>
                </c:pt>
                <c:pt idx="53">
                  <c:v>4.9006523551231419E-5</c:v>
                </c:pt>
                <c:pt idx="54">
                  <c:v>2.670647419577812E-2</c:v>
                </c:pt>
                <c:pt idx="55">
                  <c:v>3.6798334585289375E-5</c:v>
                </c:pt>
                <c:pt idx="56">
                  <c:v>1.7504336523630742E-4</c:v>
                </c:pt>
                <c:pt idx="57">
                  <c:v>1.3156577899079006E-3</c:v>
                </c:pt>
                <c:pt idx="58">
                  <c:v>0.96593632892484593</c:v>
                </c:pt>
                <c:pt idx="59">
                  <c:v>4.2886478451368143E-2</c:v>
                </c:pt>
                <c:pt idx="60">
                  <c:v>29.650817980491858</c:v>
                </c:pt>
                <c:pt idx="61">
                  <c:v>2.7062725499364956E-5</c:v>
                </c:pt>
                <c:pt idx="62">
                  <c:v>2.7062725499364956E-5</c:v>
                </c:pt>
                <c:pt idx="63">
                  <c:v>9.7170800669280924E-2</c:v>
                </c:pt>
                <c:pt idx="64">
                  <c:v>2.7062725499364956E-5</c:v>
                </c:pt>
                <c:pt idx="65">
                  <c:v>2.6583348779714251E-2</c:v>
                </c:pt>
                <c:pt idx="66">
                  <c:v>0.32085647439072618</c:v>
                </c:pt>
                <c:pt idx="67">
                  <c:v>2.7062725499364956E-5</c:v>
                </c:pt>
                <c:pt idx="68">
                  <c:v>1.9306914460017522E-3</c:v>
                </c:pt>
                <c:pt idx="69">
                  <c:v>7.3061816238306149E-3</c:v>
                </c:pt>
                <c:pt idx="70">
                  <c:v>2.3894302703120385</c:v>
                </c:pt>
                <c:pt idx="71">
                  <c:v>3.6919398443355125E-4</c:v>
                </c:pt>
                <c:pt idx="72">
                  <c:v>3.2097277913507431E-3</c:v>
                </c:pt>
                <c:pt idx="73">
                  <c:v>0.10806715391348319</c:v>
                </c:pt>
                <c:pt idx="74">
                  <c:v>4.5513897718822628E-5</c:v>
                </c:pt>
                <c:pt idx="75">
                  <c:v>0.27357342531518491</c:v>
                </c:pt>
                <c:pt idx="76">
                  <c:v>1.6197647379188329E-3</c:v>
                </c:pt>
                <c:pt idx="77">
                  <c:v>1.1678509754960464E-2</c:v>
                </c:pt>
                <c:pt idx="78">
                  <c:v>6.639367054750246E-4</c:v>
                </c:pt>
                <c:pt idx="79">
                  <c:v>3.3031813767543119E-2</c:v>
                </c:pt>
                <c:pt idx="80">
                  <c:v>2.7062725499364956E-5</c:v>
                </c:pt>
                <c:pt idx="81">
                  <c:v>7.4942509322286311E-3</c:v>
                </c:pt>
                <c:pt idx="82">
                  <c:v>1.1359160291564932E-2</c:v>
                </c:pt>
                <c:pt idx="83">
                  <c:v>0.18428365216138767</c:v>
                </c:pt>
                <c:pt idx="84">
                  <c:v>53.817370576237735</c:v>
                </c:pt>
                <c:pt idx="85">
                  <c:v>45.254833995939045</c:v>
                </c:pt>
                <c:pt idx="86">
                  <c:v>2.4227854738801446</c:v>
                </c:pt>
                <c:pt idx="87">
                  <c:v>3.8282012282956037</c:v>
                </c:pt>
                <c:pt idx="88">
                  <c:v>5.7490888743156852</c:v>
                </c:pt>
                <c:pt idx="89">
                  <c:v>0.13998395050584495</c:v>
                </c:pt>
                <c:pt idx="90">
                  <c:v>0.36098229888062405</c:v>
                </c:pt>
                <c:pt idx="91">
                  <c:v>0.37113089265726235</c:v>
                </c:pt>
                <c:pt idx="92">
                  <c:v>0.33993559320321276</c:v>
                </c:pt>
                <c:pt idx="93">
                  <c:v>4.845570947760284</c:v>
                </c:pt>
                <c:pt idx="94">
                  <c:v>4.9132125974766998</c:v>
                </c:pt>
                <c:pt idx="95">
                  <c:v>3.9907687061080948</c:v>
                </c:pt>
              </c:numCache>
            </c:numRef>
          </c:xVal>
          <c:yVal>
            <c:numRef>
              <c:f>'Scatter Plot'!$L$7:$L$102</c:f>
              <c:numCache>
                <c:formatCode>0.0000</c:formatCode>
                <c:ptCount val="96"/>
                <c:pt idx="0">
                  <c:v>9.0941235344901036E-4</c:v>
                </c:pt>
                <c:pt idx="1">
                  <c:v>3.5103168761798097E-4</c:v>
                </c:pt>
                <c:pt idx="2">
                  <c:v>2.6726444701135796E-4</c:v>
                </c:pt>
                <c:pt idx="3">
                  <c:v>1.6875550926453661E-4</c:v>
                </c:pt>
                <c:pt idx="4">
                  <c:v>2.2818374613544853E-5</c:v>
                </c:pt>
                <c:pt idx="5">
                  <c:v>9.061018177372147E-3</c:v>
                </c:pt>
                <c:pt idx="6">
                  <c:v>2.2818374613544853E-5</c:v>
                </c:pt>
                <c:pt idx="7">
                  <c:v>1.1405053178587135E-3</c:v>
                </c:pt>
                <c:pt idx="8">
                  <c:v>0.31004629517482041</c:v>
                </c:pt>
                <c:pt idx="9">
                  <c:v>6.8711689439897379</c:v>
                </c:pt>
                <c:pt idx="10">
                  <c:v>4.5531427665993014E-5</c:v>
                </c:pt>
                <c:pt idx="11">
                  <c:v>0.3997644872401071</c:v>
                </c:pt>
                <c:pt idx="12">
                  <c:v>2.5970300306526327E-5</c:v>
                </c:pt>
                <c:pt idx="13">
                  <c:v>8.4377754632268141E-5</c:v>
                </c:pt>
                <c:pt idx="14">
                  <c:v>2.3856985261423075E-2</c:v>
                </c:pt>
                <c:pt idx="15">
                  <c:v>2.2818374613544853E-5</c:v>
                </c:pt>
                <c:pt idx="16">
                  <c:v>2.2818374613544853E-5</c:v>
                </c:pt>
                <c:pt idx="17">
                  <c:v>2.2818374613544853E-5</c:v>
                </c:pt>
                <c:pt idx="18">
                  <c:v>2.2818374613544853E-5</c:v>
                </c:pt>
                <c:pt idx="19">
                  <c:v>1.9655520954199455E-4</c:v>
                </c:pt>
                <c:pt idx="20">
                  <c:v>2.8353549696034521E-5</c:v>
                </c:pt>
                <c:pt idx="21">
                  <c:v>3.1899401656569516E-5</c:v>
                </c:pt>
                <c:pt idx="22">
                  <c:v>2.6211429382285075E-5</c:v>
                </c:pt>
                <c:pt idx="23">
                  <c:v>6.3211893448245836E-5</c:v>
                </c:pt>
                <c:pt idx="24">
                  <c:v>2.2818374613544853E-5</c:v>
                </c:pt>
                <c:pt idx="25">
                  <c:v>3.3907425967400498E-4</c:v>
                </c:pt>
                <c:pt idx="26">
                  <c:v>64.469976636702896</c:v>
                </c:pt>
                <c:pt idx="27">
                  <c:v>1.2083232931918233E-3</c:v>
                </c:pt>
                <c:pt idx="28">
                  <c:v>0.27749920732979871</c:v>
                </c:pt>
                <c:pt idx="29">
                  <c:v>4.0029911107263852E-2</c:v>
                </c:pt>
                <c:pt idx="30">
                  <c:v>5.1088780789371839E-3</c:v>
                </c:pt>
                <c:pt idx="31">
                  <c:v>2.2818374613544853E-5</c:v>
                </c:pt>
                <c:pt idx="32">
                  <c:v>0.36195666543892652</c:v>
                </c:pt>
                <c:pt idx="33">
                  <c:v>6.2524072245029969E-2</c:v>
                </c:pt>
                <c:pt idx="34">
                  <c:v>1.0616732664964386E-3</c:v>
                </c:pt>
                <c:pt idx="35">
                  <c:v>6.5028782445604283E-2</c:v>
                </c:pt>
                <c:pt idx="36">
                  <c:v>0.26253024705464767</c:v>
                </c:pt>
                <c:pt idx="37">
                  <c:v>2.2818374613544853E-5</c:v>
                </c:pt>
                <c:pt idx="38">
                  <c:v>1.6970234573581173E-3</c:v>
                </c:pt>
                <c:pt idx="39">
                  <c:v>2.2818374613544853E-5</c:v>
                </c:pt>
                <c:pt idx="40">
                  <c:v>1.328384849255924E-3</c:v>
                </c:pt>
                <c:pt idx="41">
                  <c:v>3.1605946724122972E-5</c:v>
                </c:pt>
                <c:pt idx="42">
                  <c:v>3.8845435304265749E-2</c:v>
                </c:pt>
                <c:pt idx="43">
                  <c:v>1.8884757029228234</c:v>
                </c:pt>
                <c:pt idx="44">
                  <c:v>2.2818374613544853E-5</c:v>
                </c:pt>
                <c:pt idx="45">
                  <c:v>3.2633185878306937E-3</c:v>
                </c:pt>
                <c:pt idx="46">
                  <c:v>5.9998839726528228E-4</c:v>
                </c:pt>
                <c:pt idx="47">
                  <c:v>3.1825783468652579E-5</c:v>
                </c:pt>
                <c:pt idx="48">
                  <c:v>8.6349991155973277E-5</c:v>
                </c:pt>
                <c:pt idx="49">
                  <c:v>9.0521967067212306E-4</c:v>
                </c:pt>
                <c:pt idx="50">
                  <c:v>30.708274738564036</c:v>
                </c:pt>
                <c:pt idx="51">
                  <c:v>2.1708618754579984E-4</c:v>
                </c:pt>
                <c:pt idx="52">
                  <c:v>0.88508559588948799</c:v>
                </c:pt>
                <c:pt idx="53">
                  <c:v>0.35450770497776513</c:v>
                </c:pt>
                <c:pt idx="54">
                  <c:v>2.3912170329399098E-2</c:v>
                </c:pt>
                <c:pt idx="55">
                  <c:v>1.0356636622560607</c:v>
                </c:pt>
                <c:pt idx="56">
                  <c:v>1.8296925765601019E-4</c:v>
                </c:pt>
                <c:pt idx="57">
                  <c:v>0.20220476341721094</c:v>
                </c:pt>
                <c:pt idx="58">
                  <c:v>1.753886702399053</c:v>
                </c:pt>
                <c:pt idx="59">
                  <c:v>4.8491943575696146E-2</c:v>
                </c:pt>
                <c:pt idx="60">
                  <c:v>27.548252279208391</c:v>
                </c:pt>
                <c:pt idx="61">
                  <c:v>6.654875818316959E-2</c:v>
                </c:pt>
                <c:pt idx="62">
                  <c:v>2.2818374613544853E-5</c:v>
                </c:pt>
                <c:pt idx="63">
                  <c:v>0.24438408184533597</c:v>
                </c:pt>
                <c:pt idx="64">
                  <c:v>2.2818374613544853E-5</c:v>
                </c:pt>
                <c:pt idx="65">
                  <c:v>0.16424130364027548</c:v>
                </c:pt>
                <c:pt idx="66">
                  <c:v>0.16011964442905544</c:v>
                </c:pt>
                <c:pt idx="67">
                  <c:v>2.2818374613544853E-5</c:v>
                </c:pt>
                <c:pt idx="68">
                  <c:v>4.1537423915758397E-2</c:v>
                </c:pt>
                <c:pt idx="69">
                  <c:v>1.1972074599171201E-3</c:v>
                </c:pt>
                <c:pt idx="70">
                  <c:v>2.5442178760726617</c:v>
                </c:pt>
                <c:pt idx="71">
                  <c:v>1.4773447267298462E-3</c:v>
                </c:pt>
                <c:pt idx="72">
                  <c:v>2.1086795071274742E-3</c:v>
                </c:pt>
                <c:pt idx="73">
                  <c:v>3.1833715573663772</c:v>
                </c:pt>
                <c:pt idx="74">
                  <c:v>5.5722807019895515E-4</c:v>
                </c:pt>
                <c:pt idx="75">
                  <c:v>1.0480772659917391E-2</c:v>
                </c:pt>
                <c:pt idx="76">
                  <c:v>7.6370025576667456E-3</c:v>
                </c:pt>
                <c:pt idx="77">
                  <c:v>1.1311145794966454E-2</c:v>
                </c:pt>
                <c:pt idx="78">
                  <c:v>1.2713311278927015E-3</c:v>
                </c:pt>
                <c:pt idx="79">
                  <c:v>9.1362445536739129E-4</c:v>
                </c:pt>
                <c:pt idx="80">
                  <c:v>1.0704874892572369E-4</c:v>
                </c:pt>
                <c:pt idx="81">
                  <c:v>2.1729774055267784E-3</c:v>
                </c:pt>
                <c:pt idx="82">
                  <c:v>7.2417573653769801E-3</c:v>
                </c:pt>
                <c:pt idx="83">
                  <c:v>0.6676769878213803</c:v>
                </c:pt>
                <c:pt idx="84">
                  <c:v>33.603871622994895</c:v>
                </c:pt>
                <c:pt idx="85">
                  <c:v>27.73986552691154</c:v>
                </c:pt>
                <c:pt idx="86">
                  <c:v>1.5916857786831873</c:v>
                </c:pt>
                <c:pt idx="87">
                  <c:v>2.5383462703378976</c:v>
                </c:pt>
                <c:pt idx="88">
                  <c:v>5.1953546038223815</c:v>
                </c:pt>
                <c:pt idx="89">
                  <c:v>0.10835884971449818</c:v>
                </c:pt>
                <c:pt idx="90">
                  <c:v>0.6302031579732883</c:v>
                </c:pt>
                <c:pt idx="91">
                  <c:v>0.69764043006552567</c:v>
                </c:pt>
                <c:pt idx="92">
                  <c:v>0.67543502072233785</c:v>
                </c:pt>
                <c:pt idx="93">
                  <c:v>2.627860858244405</c:v>
                </c:pt>
                <c:pt idx="94">
                  <c:v>2.7268252024851307</c:v>
                </c:pt>
                <c:pt idx="95">
                  <c:v>2.352001351039045</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c:v>
                </c:pt>
              </c:numCache>
            </c:numRef>
          </c:xVal>
          <c:yVal>
            <c:numRef>
              <c:f>'Scatter Plot'!$C$12:$C$13</c:f>
              <c:numCache>
                <c:formatCode>General</c:formatCode>
                <c:ptCount val="2"/>
                <c:pt idx="0">
                  <c:v>3.0000000000000004E-5</c:v>
                </c:pt>
                <c:pt idx="1">
                  <c:v>3000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c:v>
                </c:pt>
              </c:numCache>
            </c:numRef>
          </c:xVal>
          <c:yVal>
            <c:numRef>
              <c:f>'Scatter Plot'!$E$12:$E$13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c:v>
                </c:pt>
              </c:numCache>
            </c:numRef>
          </c:xVal>
          <c:yVal>
            <c:numRef>
              <c:f>'Scatter Plot'!$F$12:$F$13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Plot'!$M$7:$M$102</c:f>
              <c:numCache>
                <c:formatCode>0.00</c:formatCode>
                <c:ptCount val="96"/>
                <c:pt idx="0">
                  <c:v>-0.80611111111111311</c:v>
                </c:pt>
                <c:pt idx="1">
                  <c:v>0.73388888888889492</c:v>
                </c:pt>
                <c:pt idx="2">
                  <c:v>2.0172222222222174</c:v>
                </c:pt>
                <c:pt idx="3">
                  <c:v>0.92722222222222261</c:v>
                </c:pt>
                <c:pt idx="4">
                  <c:v>-0.24611111111111086</c:v>
                </c:pt>
                <c:pt idx="5">
                  <c:v>2.1772222222222219</c:v>
                </c:pt>
                <c:pt idx="6">
                  <c:v>-0.24611111111111086</c:v>
                </c:pt>
                <c:pt idx="7">
                  <c:v>-2.352777777777777</c:v>
                </c:pt>
                <c:pt idx="8">
                  <c:v>4.1272222222222208</c:v>
                </c:pt>
                <c:pt idx="9">
                  <c:v>10.103888888888891</c:v>
                </c:pt>
                <c:pt idx="10">
                  <c:v>0.75055555555555376</c:v>
                </c:pt>
                <c:pt idx="11">
                  <c:v>2.0072222222222225</c:v>
                </c:pt>
                <c:pt idx="12">
                  <c:v>-1.266111111111107</c:v>
                </c:pt>
                <c:pt idx="13">
                  <c:v>0.71722222222222087</c:v>
                </c:pt>
                <c:pt idx="14">
                  <c:v>0.10388888888888832</c:v>
                </c:pt>
                <c:pt idx="15">
                  <c:v>-0.24611111111111086</c:v>
                </c:pt>
                <c:pt idx="16">
                  <c:v>-0.24611111111111086</c:v>
                </c:pt>
                <c:pt idx="17">
                  <c:v>-0.24611111111111086</c:v>
                </c:pt>
                <c:pt idx="18">
                  <c:v>-0.87277777777777799</c:v>
                </c:pt>
                <c:pt idx="19">
                  <c:v>0.67055555555555579</c:v>
                </c:pt>
                <c:pt idx="20">
                  <c:v>6.7222222222219991E-2</c:v>
                </c:pt>
                <c:pt idx="21">
                  <c:v>0.23722222222222306</c:v>
                </c:pt>
                <c:pt idx="22">
                  <c:v>-0.1027777777777777</c:v>
                </c:pt>
                <c:pt idx="23">
                  <c:v>-4.129444444444446</c:v>
                </c:pt>
                <c:pt idx="24">
                  <c:v>-0.24611111111111086</c:v>
                </c:pt>
                <c:pt idx="25">
                  <c:v>-2.282777777777778</c:v>
                </c:pt>
                <c:pt idx="26">
                  <c:v>8.5972222222222214</c:v>
                </c:pt>
                <c:pt idx="27">
                  <c:v>-1.1194444444444454</c:v>
                </c:pt>
                <c:pt idx="28">
                  <c:v>5.5305555555555541</c:v>
                </c:pt>
                <c:pt idx="29">
                  <c:v>6.6538888888888899</c:v>
                </c:pt>
                <c:pt idx="30">
                  <c:v>-0.24944444444444397</c:v>
                </c:pt>
                <c:pt idx="31">
                  <c:v>-2.5294444444444424</c:v>
                </c:pt>
                <c:pt idx="32">
                  <c:v>11.510555555555555</c:v>
                </c:pt>
                <c:pt idx="33">
                  <c:v>-0.409444444444445</c:v>
                </c:pt>
                <c:pt idx="34">
                  <c:v>-2.1561111111111102</c:v>
                </c:pt>
                <c:pt idx="35">
                  <c:v>-1.5194444444444446</c:v>
                </c:pt>
                <c:pt idx="36">
                  <c:v>12.450555555555557</c:v>
                </c:pt>
                <c:pt idx="37">
                  <c:v>-0.24611111111111086</c:v>
                </c:pt>
                <c:pt idx="38">
                  <c:v>-1.0761111111111108</c:v>
                </c:pt>
                <c:pt idx="39">
                  <c:v>-0.24611111111111086</c:v>
                </c:pt>
                <c:pt idx="40">
                  <c:v>-0.85277777777777963</c:v>
                </c:pt>
                <c:pt idx="41">
                  <c:v>-2.5994444444444436</c:v>
                </c:pt>
                <c:pt idx="42">
                  <c:v>-4.4961111111111105</c:v>
                </c:pt>
                <c:pt idx="43">
                  <c:v>-3.2727777777777773</c:v>
                </c:pt>
                <c:pt idx="44">
                  <c:v>-0.24611111111111086</c:v>
                </c:pt>
                <c:pt idx="45">
                  <c:v>0.78388888888888919</c:v>
                </c:pt>
                <c:pt idx="46">
                  <c:v>-0.806111111111112</c:v>
                </c:pt>
                <c:pt idx="47">
                  <c:v>-3.9261111111111093</c:v>
                </c:pt>
                <c:pt idx="48">
                  <c:v>0.42722222222222367</c:v>
                </c:pt>
                <c:pt idx="49">
                  <c:v>-1.8661111111111119</c:v>
                </c:pt>
                <c:pt idx="50">
                  <c:v>15.103888888888889</c:v>
                </c:pt>
                <c:pt idx="51">
                  <c:v>0.56055555555555281</c:v>
                </c:pt>
                <c:pt idx="52">
                  <c:v>10.130555555555555</c:v>
                </c:pt>
                <c:pt idx="53">
                  <c:v>12.820555555555558</c:v>
                </c:pt>
                <c:pt idx="54">
                  <c:v>-0.15944444444444361</c:v>
                </c:pt>
                <c:pt idx="55">
                  <c:v>14.780555555555555</c:v>
                </c:pt>
                <c:pt idx="56">
                  <c:v>6.388888888888454E-2</c:v>
                </c:pt>
                <c:pt idx="57">
                  <c:v>7.2638888888888884</c:v>
                </c:pt>
                <c:pt idx="58">
                  <c:v>0.86055555555555574</c:v>
                </c:pt>
                <c:pt idx="59">
                  <c:v>0.17722222222222242</c:v>
                </c:pt>
                <c:pt idx="60">
                  <c:v>-0.10611111111111002</c:v>
                </c:pt>
                <c:pt idx="61">
                  <c:v>11.263888888888889</c:v>
                </c:pt>
                <c:pt idx="62">
                  <c:v>-0.24611111111111086</c:v>
                </c:pt>
                <c:pt idx="63">
                  <c:v>1.3305555555555555</c:v>
                </c:pt>
                <c:pt idx="64">
                  <c:v>-0.24611111111111086</c:v>
                </c:pt>
                <c:pt idx="65">
                  <c:v>2.6272222222222226</c:v>
                </c:pt>
                <c:pt idx="66">
                  <c:v>-1.0027777777777775</c:v>
                </c:pt>
                <c:pt idx="67">
                  <c:v>-0.24611111111111086</c:v>
                </c:pt>
                <c:pt idx="68">
                  <c:v>4.4272222222222215</c:v>
                </c:pt>
                <c:pt idx="69">
                  <c:v>-2.6094444444444438</c:v>
                </c:pt>
                <c:pt idx="70">
                  <c:v>9.0555555555555042E-2</c:v>
                </c:pt>
                <c:pt idx="71">
                  <c:v>2.000555555555557</c:v>
                </c:pt>
                <c:pt idx="72">
                  <c:v>-0.60611111111110938</c:v>
                </c:pt>
                <c:pt idx="73">
                  <c:v>4.8805555555555546</c:v>
                </c:pt>
                <c:pt idx="74">
                  <c:v>3.613888888888888</c:v>
                </c:pt>
                <c:pt idx="75">
                  <c:v>-4.7061111111111105</c:v>
                </c:pt>
                <c:pt idx="76">
                  <c:v>2.2372222222222207</c:v>
                </c:pt>
                <c:pt idx="77">
                  <c:v>-4.6111111111112081E-2</c:v>
                </c:pt>
                <c:pt idx="78">
                  <c:v>0.93722222222222396</c:v>
                </c:pt>
                <c:pt idx="79">
                  <c:v>-5.1761111111111111</c:v>
                </c:pt>
                <c:pt idx="80">
                  <c:v>1.9838888888888921</c:v>
                </c:pt>
                <c:pt idx="81">
                  <c:v>-1.7861111111111101</c:v>
                </c:pt>
                <c:pt idx="82">
                  <c:v>-0.64944444444444527</c:v>
                </c:pt>
                <c:pt idx="83">
                  <c:v>1.8572222222222228</c:v>
                </c:pt>
                <c:pt idx="84">
                  <c:v>-0.67944444444444496</c:v>
                </c:pt>
                <c:pt idx="85">
                  <c:v>-0.70611111111111058</c:v>
                </c:pt>
                <c:pt idx="86">
                  <c:v>-0.60611111111111293</c:v>
                </c:pt>
                <c:pt idx="87">
                  <c:v>-0.59277777777777618</c:v>
                </c:pt>
                <c:pt idx="88">
                  <c:v>-0.146111111111111</c:v>
                </c:pt>
                <c:pt idx="89">
                  <c:v>-0.36944444444444485</c:v>
                </c:pt>
                <c:pt idx="90">
                  <c:v>0.80388888888888854</c:v>
                </c:pt>
                <c:pt idx="91">
                  <c:v>0.91055555555555523</c:v>
                </c:pt>
                <c:pt idx="92">
                  <c:v>0.99055555555555475</c:v>
                </c:pt>
                <c:pt idx="93">
                  <c:v>-0.88277777777777766</c:v>
                </c:pt>
                <c:pt idx="94">
                  <c:v>-0.84944444444444522</c:v>
                </c:pt>
                <c:pt idx="95">
                  <c:v>-0.76277777777777678</c:v>
                </c:pt>
              </c:numCache>
            </c:numRef>
          </c:xVal>
          <c:yVal>
            <c:numRef>
              <c:f>'Volcano Plot'!$N$7:$N$102</c:f>
              <c:numCache>
                <c:formatCode>0.0E+00</c:formatCode>
                <c:ptCount val="96"/>
                <c:pt idx="0">
                  <c:v>1.8531887711302601E-3</c:v>
                </c:pt>
                <c:pt idx="1">
                  <c:v>2.7772115749932963E-2</c:v>
                </c:pt>
                <c:pt idx="2">
                  <c:v>3.1754995839837472E-3</c:v>
                </c:pt>
                <c:pt idx="3">
                  <c:v>0.21314611958904423</c:v>
                </c:pt>
                <c:pt idx="4">
                  <c:v>1.3269874329243214E-2</c:v>
                </c:pt>
                <c:pt idx="5">
                  <c:v>2.7171260747680883E-3</c:v>
                </c:pt>
                <c:pt idx="6">
                  <c:v>1.3269874329243214E-2</c:v>
                </c:pt>
                <c:pt idx="7">
                  <c:v>9.8737109424619092E-6</c:v>
                </c:pt>
                <c:pt idx="8">
                  <c:v>2.9201059503259237E-7</c:v>
                </c:pt>
                <c:pt idx="9">
                  <c:v>1.0399326522367216E-7</c:v>
                </c:pt>
                <c:pt idx="10">
                  <c:v>0.15891164559799473</c:v>
                </c:pt>
                <c:pt idx="11">
                  <c:v>2.2233561375751171E-4</c:v>
                </c:pt>
                <c:pt idx="12">
                  <c:v>0.15853367796317139</c:v>
                </c:pt>
                <c:pt idx="13">
                  <c:v>0.32570134701852255</c:v>
                </c:pt>
                <c:pt idx="14">
                  <c:v>0.29194181899170379</c:v>
                </c:pt>
                <c:pt idx="15">
                  <c:v>1.3269874329243214E-2</c:v>
                </c:pt>
                <c:pt idx="16">
                  <c:v>1.3269874329243214E-2</c:v>
                </c:pt>
                <c:pt idx="17">
                  <c:v>1.3269874329243214E-2</c:v>
                </c:pt>
                <c:pt idx="18">
                  <c:v>0.31015441004200317</c:v>
                </c:pt>
                <c:pt idx="19">
                  <c:v>0.58619305620688711</c:v>
                </c:pt>
                <c:pt idx="20">
                  <c:v>0.71950765268466921</c:v>
                </c:pt>
                <c:pt idx="21">
                  <c:v>0.53733028011413098</c:v>
                </c:pt>
                <c:pt idx="22">
                  <c:v>0.74815134873969447</c:v>
                </c:pt>
                <c:pt idx="23">
                  <c:v>1.1009489549526376E-3</c:v>
                </c:pt>
                <c:pt idx="24">
                  <c:v>1.3269874329243214E-2</c:v>
                </c:pt>
                <c:pt idx="25">
                  <c:v>3.5854572982384979E-3</c:v>
                </c:pt>
                <c:pt idx="26">
                  <c:v>4.4129409627280518E-8</c:v>
                </c:pt>
                <c:pt idx="27">
                  <c:v>6.1557212352791029E-3</c:v>
                </c:pt>
                <c:pt idx="28">
                  <c:v>3.487277796095282E-5</c:v>
                </c:pt>
                <c:pt idx="29">
                  <c:v>1.1889296705739356E-6</c:v>
                </c:pt>
                <c:pt idx="30">
                  <c:v>4.8473023083398084E-2</c:v>
                </c:pt>
                <c:pt idx="31">
                  <c:v>5.0712476864476524E-2</c:v>
                </c:pt>
                <c:pt idx="32">
                  <c:v>4.2337980893813691E-6</c:v>
                </c:pt>
                <c:pt idx="33">
                  <c:v>4.0588382613274817E-3</c:v>
                </c:pt>
                <c:pt idx="34">
                  <c:v>1.0249745315911002E-3</c:v>
                </c:pt>
                <c:pt idx="35">
                  <c:v>1.1398409324725208E-6</c:v>
                </c:pt>
                <c:pt idx="36">
                  <c:v>3.9471278812913826E-5</c:v>
                </c:pt>
                <c:pt idx="37">
                  <c:v>1.3269874329243214E-2</c:v>
                </c:pt>
                <c:pt idx="38">
                  <c:v>2.153461746016746E-3</c:v>
                </c:pt>
                <c:pt idx="39">
                  <c:v>1.3269874329243214E-2</c:v>
                </c:pt>
                <c:pt idx="40">
                  <c:v>4.6109451312493308E-3</c:v>
                </c:pt>
                <c:pt idx="41">
                  <c:v>9.8639380562276172E-3</c:v>
                </c:pt>
                <c:pt idx="42">
                  <c:v>5.3931737015205393E-7</c:v>
                </c:pt>
                <c:pt idx="43">
                  <c:v>7.5436722851574478E-6</c:v>
                </c:pt>
                <c:pt idx="44">
                  <c:v>1.3269874329243214E-2</c:v>
                </c:pt>
                <c:pt idx="45">
                  <c:v>8.1436513939330789E-3</c:v>
                </c:pt>
                <c:pt idx="46">
                  <c:v>5.9649057402081831E-2</c:v>
                </c:pt>
                <c:pt idx="47">
                  <c:v>9.3598925473142372E-3</c:v>
                </c:pt>
                <c:pt idx="48">
                  <c:v>0.73943988783066827</c:v>
                </c:pt>
                <c:pt idx="49">
                  <c:v>0.12680752019251063</c:v>
                </c:pt>
                <c:pt idx="50">
                  <c:v>6.9165659176110692E-7</c:v>
                </c:pt>
                <c:pt idx="51">
                  <c:v>0.12446105559433519</c:v>
                </c:pt>
                <c:pt idx="52">
                  <c:v>2.0945575879421097E-6</c:v>
                </c:pt>
                <c:pt idx="53">
                  <c:v>1.0240278421039051E-7</c:v>
                </c:pt>
                <c:pt idx="54">
                  <c:v>0.13298649241595328</c:v>
                </c:pt>
                <c:pt idx="55">
                  <c:v>4.4595829395512632E-7</c:v>
                </c:pt>
                <c:pt idx="56">
                  <c:v>0.83069326676026767</c:v>
                </c:pt>
                <c:pt idx="57">
                  <c:v>9.4859753127332871E-6</c:v>
                </c:pt>
                <c:pt idx="58">
                  <c:v>1.6125747998889625E-4</c:v>
                </c:pt>
                <c:pt idx="59">
                  <c:v>0.16710943118310853</c:v>
                </c:pt>
                <c:pt idx="60">
                  <c:v>0.10933742617732133</c:v>
                </c:pt>
                <c:pt idx="61">
                  <c:v>9.7391603740341336E-7</c:v>
                </c:pt>
                <c:pt idx="62">
                  <c:v>1.3269874329243214E-2</c:v>
                </c:pt>
                <c:pt idx="63">
                  <c:v>5.3524169146486984E-6</c:v>
                </c:pt>
                <c:pt idx="64">
                  <c:v>1.3269874329243214E-2</c:v>
                </c:pt>
                <c:pt idx="65">
                  <c:v>5.2333911031688316E-5</c:v>
                </c:pt>
                <c:pt idx="66">
                  <c:v>1.3470737126993007E-3</c:v>
                </c:pt>
                <c:pt idx="67">
                  <c:v>1.3269874329243214E-2</c:v>
                </c:pt>
                <c:pt idx="68">
                  <c:v>1.0639276485792788E-7</c:v>
                </c:pt>
                <c:pt idx="69">
                  <c:v>5.2860972853305007E-5</c:v>
                </c:pt>
                <c:pt idx="70">
                  <c:v>0.41161425040512656</c:v>
                </c:pt>
                <c:pt idx="71">
                  <c:v>1.7228668065377332E-5</c:v>
                </c:pt>
                <c:pt idx="72">
                  <c:v>2.1391272008929159E-2</c:v>
                </c:pt>
                <c:pt idx="73">
                  <c:v>8.4614729599622007E-6</c:v>
                </c:pt>
                <c:pt idx="74">
                  <c:v>1.5656031905523799E-3</c:v>
                </c:pt>
                <c:pt idx="75">
                  <c:v>6.5905962384005631E-5</c:v>
                </c:pt>
                <c:pt idx="76">
                  <c:v>2.4457251065266427E-3</c:v>
                </c:pt>
                <c:pt idx="77">
                  <c:v>0.49944172332393283</c:v>
                </c:pt>
                <c:pt idx="78">
                  <c:v>1.274218920183375E-5</c:v>
                </c:pt>
                <c:pt idx="79">
                  <c:v>4.6080796349611734E-4</c:v>
                </c:pt>
                <c:pt idx="80">
                  <c:v>2.2311036085781381E-2</c:v>
                </c:pt>
                <c:pt idx="81">
                  <c:v>1.6371772549324268E-4</c:v>
                </c:pt>
                <c:pt idx="82">
                  <c:v>8.50382839042291E-5</c:v>
                </c:pt>
                <c:pt idx="83">
                  <c:v>8.6101864518670435E-6</c:v>
                </c:pt>
                <c:pt idx="84">
                  <c:v>3.1714885610630654E-3</c:v>
                </c:pt>
                <c:pt idx="85">
                  <c:v>6.2560696591677636E-2</c:v>
                </c:pt>
                <c:pt idx="86">
                  <c:v>2.0141326686227506E-3</c:v>
                </c:pt>
                <c:pt idx="87">
                  <c:v>7.3416824394348674E-5</c:v>
                </c:pt>
                <c:pt idx="88">
                  <c:v>0.10829926736993904</c:v>
                </c:pt>
                <c:pt idx="89">
                  <c:v>0.2358275229063303</c:v>
                </c:pt>
                <c:pt idx="90">
                  <c:v>3.8254271630872414E-3</c:v>
                </c:pt>
                <c:pt idx="91">
                  <c:v>2.399710384239708E-4</c:v>
                </c:pt>
                <c:pt idx="92">
                  <c:v>1.8980407336186819E-5</c:v>
                </c:pt>
                <c:pt idx="93">
                  <c:v>6.8882733242345436E-4</c:v>
                </c:pt>
                <c:pt idx="94">
                  <c:v>2.3251339425805519E-4</c:v>
                </c:pt>
                <c:pt idx="95">
                  <c:v>2.3304321462157815E-2</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-16</c:v>
                </c:pt>
                <c:pt idx="1">
                  <c:v>26</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1"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69753"/>
    <xdr:graphicFrame macro="">
      <xdr:nvGraphicFramePr>
        <xdr:cNvPr id="2" name="Chart 1">
          <a:extLst>
            <a:ext uri="{FF2B5EF4-FFF2-40B4-BE49-F238E27FC236}">
              <a16:creationId xmlns:a16="http://schemas.microsoft.com/office/drawing/2014/main" id="{A579F18E-04C9-48DE-84E7-59C55CB595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workbookViewId="0">
      <selection sqref="A1:M1"/>
    </sheetView>
  </sheetViews>
  <sheetFormatPr defaultColWidth="6.59765625" defaultRowHeight="15" customHeight="1" x14ac:dyDescent="0.25"/>
  <cols>
    <col min="1" max="1" width="6.59765625" style="46" customWidth="1"/>
    <col min="2" max="2" width="15.59765625" style="46" customWidth="1"/>
    <col min="3" max="13" width="12.59765625" style="46" customWidth="1"/>
    <col min="14" max="16384" width="6.59765625" style="46"/>
  </cols>
  <sheetData>
    <row r="1" spans="1:13" s="37" customFormat="1" ht="15" customHeight="1" x14ac:dyDescent="0.25">
      <c r="A1" s="184" t="s">
        <v>381</v>
      </c>
      <c r="B1" s="175"/>
      <c r="C1" s="175"/>
      <c r="D1" s="175"/>
      <c r="E1" s="175"/>
      <c r="F1" s="175"/>
      <c r="G1" s="175"/>
      <c r="H1" s="175"/>
      <c r="I1" s="175"/>
      <c r="J1" s="175"/>
      <c r="K1" s="175"/>
      <c r="L1" s="175"/>
      <c r="M1" s="176"/>
    </row>
    <row r="2" spans="1:13" ht="15" customHeight="1" x14ac:dyDescent="0.25">
      <c r="A2" s="189" t="s">
        <v>0</v>
      </c>
      <c r="B2" s="175"/>
      <c r="C2" s="175"/>
      <c r="D2" s="175"/>
      <c r="E2" s="175"/>
      <c r="F2" s="175"/>
      <c r="G2" s="175"/>
      <c r="H2" s="175"/>
      <c r="I2" s="175"/>
      <c r="J2" s="175"/>
      <c r="K2" s="175"/>
      <c r="L2" s="175"/>
      <c r="M2" s="176"/>
    </row>
    <row r="3" spans="1:13" ht="90" customHeight="1" x14ac:dyDescent="0.25">
      <c r="A3" s="184" t="s">
        <v>430</v>
      </c>
      <c r="B3" s="185"/>
      <c r="C3" s="185"/>
      <c r="D3" s="185"/>
      <c r="E3" s="185"/>
      <c r="F3" s="185"/>
      <c r="G3" s="185"/>
      <c r="H3" s="185"/>
      <c r="I3" s="185"/>
      <c r="J3" s="185"/>
      <c r="K3" s="185"/>
      <c r="L3" s="185"/>
      <c r="M3" s="186"/>
    </row>
    <row r="4" spans="1:13" ht="15" customHeight="1" x14ac:dyDescent="0.25">
      <c r="A4" s="38"/>
      <c r="B4" s="200" t="s">
        <v>1</v>
      </c>
      <c r="C4" s="200"/>
      <c r="D4" s="197" t="s">
        <v>2</v>
      </c>
      <c r="E4" s="197"/>
      <c r="F4" s="197" t="s">
        <v>3</v>
      </c>
      <c r="G4" s="197"/>
      <c r="H4" s="197" t="s">
        <v>4</v>
      </c>
      <c r="I4" s="197"/>
      <c r="J4" s="197"/>
      <c r="K4" s="197"/>
    </row>
    <row r="5" spans="1:13" ht="15" customHeight="1" thickBot="1" x14ac:dyDescent="0.3">
      <c r="A5" s="52">
        <v>1</v>
      </c>
      <c r="B5" s="198" t="s">
        <v>120</v>
      </c>
      <c r="C5" s="199"/>
      <c r="D5" s="195" t="s">
        <v>396</v>
      </c>
      <c r="E5" s="196"/>
      <c r="F5" s="169"/>
      <c r="G5" s="169"/>
      <c r="H5" s="169"/>
    </row>
    <row r="6" spans="1:13" ht="15" customHeight="1" thickBot="1" x14ac:dyDescent="0.3">
      <c r="A6" s="52">
        <v>2</v>
      </c>
      <c r="B6" s="198" t="s">
        <v>395</v>
      </c>
      <c r="C6" s="199"/>
      <c r="D6" s="193" t="s">
        <v>285</v>
      </c>
      <c r="E6" s="194"/>
      <c r="F6" s="169"/>
      <c r="G6" s="169"/>
      <c r="H6" s="229" t="s">
        <v>404</v>
      </c>
      <c r="I6" s="230"/>
      <c r="J6" s="230"/>
      <c r="K6" s="231"/>
    </row>
    <row r="7" spans="1:13" ht="15" customHeight="1" x14ac:dyDescent="0.25">
      <c r="A7" s="52">
        <v>3</v>
      </c>
      <c r="B7" s="201">
        <v>1</v>
      </c>
      <c r="C7" s="219"/>
      <c r="D7" s="191" t="s">
        <v>311</v>
      </c>
      <c r="E7" s="192"/>
      <c r="F7" s="169"/>
      <c r="G7" s="169"/>
      <c r="H7" s="226" t="s">
        <v>405</v>
      </c>
      <c r="I7" s="227"/>
      <c r="J7" s="227"/>
      <c r="K7" s="228"/>
    </row>
    <row r="8" spans="1:13" ht="15" customHeight="1" x14ac:dyDescent="0.25">
      <c r="A8" s="52">
        <v>4</v>
      </c>
      <c r="B8" s="201">
        <v>2</v>
      </c>
      <c r="C8" s="219"/>
      <c r="D8" s="191" t="s">
        <v>340</v>
      </c>
      <c r="E8" s="192"/>
      <c r="F8" s="169"/>
      <c r="G8" s="169"/>
      <c r="H8" s="223" t="s">
        <v>420</v>
      </c>
      <c r="I8" s="224"/>
      <c r="J8" s="224"/>
      <c r="K8" s="225"/>
    </row>
    <row r="9" spans="1:13" ht="15" customHeight="1" thickBot="1" x14ac:dyDescent="0.3">
      <c r="A9" s="52">
        <v>5</v>
      </c>
      <c r="B9" s="201">
        <v>3</v>
      </c>
      <c r="C9" s="219"/>
      <c r="D9" s="191" t="s">
        <v>330</v>
      </c>
      <c r="E9" s="192"/>
      <c r="F9" s="169"/>
      <c r="G9" s="169"/>
      <c r="H9" s="220" t="s">
        <v>405</v>
      </c>
      <c r="I9" s="221"/>
      <c r="J9" s="221"/>
      <c r="K9" s="222"/>
    </row>
    <row r="10" spans="1:13" ht="15" customHeight="1" x14ac:dyDescent="0.25">
      <c r="A10" s="52">
        <v>6</v>
      </c>
      <c r="B10" s="201">
        <v>4</v>
      </c>
      <c r="C10" s="219"/>
      <c r="D10" s="191" t="s">
        <v>341</v>
      </c>
      <c r="E10" s="192"/>
      <c r="F10" s="169"/>
      <c r="G10" s="169"/>
      <c r="H10" s="169"/>
    </row>
    <row r="11" spans="1:13" ht="15" customHeight="1" x14ac:dyDescent="0.25">
      <c r="A11" s="52">
        <v>7</v>
      </c>
      <c r="B11" s="201">
        <v>5</v>
      </c>
      <c r="C11" s="219"/>
      <c r="D11" s="191" t="s">
        <v>342</v>
      </c>
      <c r="E11" s="192"/>
      <c r="F11" s="169"/>
      <c r="G11" s="169"/>
      <c r="H11" s="169"/>
    </row>
    <row r="12" spans="1:13" ht="15" customHeight="1" x14ac:dyDescent="0.25">
      <c r="A12" s="52" t="s">
        <v>383</v>
      </c>
      <c r="B12" s="54"/>
    </row>
    <row r="13" spans="1:13" ht="15" customHeight="1" x14ac:dyDescent="0.25">
      <c r="A13" s="55">
        <v>98</v>
      </c>
      <c r="B13" s="201">
        <v>96</v>
      </c>
      <c r="C13" s="202"/>
      <c r="D13" s="191" t="s">
        <v>398</v>
      </c>
      <c r="E13" s="192"/>
      <c r="F13" s="169"/>
      <c r="G13" s="169"/>
      <c r="H13" s="169"/>
    </row>
    <row r="14" spans="1:13" ht="30" customHeight="1" x14ac:dyDescent="0.25">
      <c r="A14" s="184" t="s">
        <v>421</v>
      </c>
      <c r="B14" s="185"/>
      <c r="C14" s="185"/>
      <c r="D14" s="185"/>
      <c r="E14" s="185"/>
      <c r="F14" s="185"/>
      <c r="G14" s="185"/>
      <c r="H14" s="185"/>
      <c r="I14" s="185"/>
      <c r="J14" s="185"/>
      <c r="K14" s="185"/>
      <c r="L14" s="185"/>
      <c r="M14" s="186"/>
    </row>
    <row r="15" spans="1:13" ht="15" customHeight="1" x14ac:dyDescent="0.25">
      <c r="A15" s="38"/>
      <c r="B15" s="45" t="s">
        <v>1</v>
      </c>
      <c r="C15" s="45" t="s">
        <v>2</v>
      </c>
      <c r="D15" s="45" t="s">
        <v>3</v>
      </c>
      <c r="E15" s="45" t="s">
        <v>4</v>
      </c>
      <c r="F15" s="45" t="s">
        <v>5</v>
      </c>
      <c r="G15" s="45" t="s">
        <v>6</v>
      </c>
      <c r="H15" s="45" t="s">
        <v>13</v>
      </c>
      <c r="I15" s="45" t="s">
        <v>14</v>
      </c>
      <c r="J15" s="45" t="s">
        <v>15</v>
      </c>
      <c r="K15" s="45" t="s">
        <v>16</v>
      </c>
      <c r="L15" s="45" t="s">
        <v>17</v>
      </c>
      <c r="M15" s="45" t="s">
        <v>18</v>
      </c>
    </row>
    <row r="16" spans="1:13" ht="15" customHeight="1" x14ac:dyDescent="0.25">
      <c r="A16" s="38">
        <v>1</v>
      </c>
      <c r="B16" s="190" t="s">
        <v>285</v>
      </c>
      <c r="C16" s="190" t="s">
        <v>395</v>
      </c>
      <c r="D16" s="190" t="s">
        <v>280</v>
      </c>
      <c r="E16" s="190"/>
      <c r="F16" s="190"/>
      <c r="G16" s="190"/>
      <c r="H16" s="190"/>
      <c r="I16" s="190"/>
      <c r="J16" s="190"/>
      <c r="K16" s="190"/>
      <c r="L16" s="190"/>
      <c r="M16" s="190"/>
    </row>
    <row r="17" spans="1:13" ht="15" customHeight="1" x14ac:dyDescent="0.25">
      <c r="A17" s="38">
        <v>2</v>
      </c>
      <c r="B17" s="190"/>
      <c r="C17" s="190"/>
      <c r="D17" s="32" t="s">
        <v>266</v>
      </c>
      <c r="E17" s="32" t="s">
        <v>267</v>
      </c>
      <c r="F17" s="32" t="s">
        <v>268</v>
      </c>
      <c r="G17" s="32" t="s">
        <v>269</v>
      </c>
      <c r="H17" s="32" t="s">
        <v>270</v>
      </c>
      <c r="I17" s="32" t="s">
        <v>271</v>
      </c>
      <c r="J17" s="32" t="s">
        <v>272</v>
      </c>
      <c r="K17" s="32" t="s">
        <v>273</v>
      </c>
      <c r="L17" s="32" t="s">
        <v>274</v>
      </c>
      <c r="M17" s="32" t="s">
        <v>275</v>
      </c>
    </row>
    <row r="18" spans="1:13" ht="15" customHeight="1" x14ac:dyDescent="0.25">
      <c r="A18" s="38">
        <v>3</v>
      </c>
      <c r="B18" s="48" t="s">
        <v>311</v>
      </c>
      <c r="C18" s="53">
        <v>1</v>
      </c>
      <c r="D18" s="51">
        <v>29.89</v>
      </c>
      <c r="E18" s="56">
        <v>29.56</v>
      </c>
      <c r="F18" s="51">
        <v>29.6</v>
      </c>
      <c r="G18" s="56"/>
      <c r="H18" s="51"/>
      <c r="I18" s="56"/>
      <c r="J18" s="51"/>
      <c r="K18" s="56"/>
      <c r="L18" s="51"/>
      <c r="M18" s="56"/>
    </row>
    <row r="19" spans="1:13" ht="15" customHeight="1" x14ac:dyDescent="0.25">
      <c r="A19" s="38">
        <v>4</v>
      </c>
      <c r="B19" s="48" t="s">
        <v>340</v>
      </c>
      <c r="C19" s="53">
        <v>2</v>
      </c>
      <c r="D19" s="51">
        <v>31.15</v>
      </c>
      <c r="E19" s="56">
        <v>31.27</v>
      </c>
      <c r="F19" s="51">
        <v>30.75</v>
      </c>
      <c r="G19" s="51"/>
      <c r="H19" s="56"/>
      <c r="I19" s="51"/>
      <c r="J19" s="51"/>
      <c r="K19" s="56"/>
      <c r="L19" s="51"/>
      <c r="M19" s="51"/>
    </row>
    <row r="20" spans="1:13" ht="15" customHeight="1" x14ac:dyDescent="0.25">
      <c r="A20" s="38"/>
      <c r="B20" s="48" t="s">
        <v>330</v>
      </c>
      <c r="C20" s="53">
        <v>3</v>
      </c>
      <c r="D20" s="51">
        <v>31.57</v>
      </c>
      <c r="E20" s="56">
        <v>31.24</v>
      </c>
      <c r="F20" s="51">
        <v>31.54</v>
      </c>
      <c r="G20" s="51"/>
      <c r="H20" s="56"/>
      <c r="I20" s="51"/>
      <c r="J20" s="51"/>
      <c r="K20" s="56"/>
      <c r="L20" s="51"/>
      <c r="M20" s="51"/>
    </row>
    <row r="21" spans="1:13" ht="15" customHeight="1" x14ac:dyDescent="0.25">
      <c r="A21" s="38"/>
      <c r="B21" s="48" t="s">
        <v>341</v>
      </c>
      <c r="C21" s="53">
        <v>4</v>
      </c>
      <c r="D21" s="51">
        <v>31.3</v>
      </c>
      <c r="E21" s="56">
        <v>32.24</v>
      </c>
      <c r="F21" s="51">
        <v>32.799999999999997</v>
      </c>
      <c r="G21" s="51"/>
      <c r="H21" s="56"/>
      <c r="I21" s="51"/>
      <c r="J21" s="51"/>
      <c r="K21" s="56"/>
      <c r="L21" s="51"/>
      <c r="M21" s="51"/>
    </row>
    <row r="22" spans="1:13" ht="15" customHeight="1" x14ac:dyDescent="0.25">
      <c r="A22" s="38"/>
      <c r="B22" s="48" t="s">
        <v>342</v>
      </c>
      <c r="C22" s="53">
        <v>5</v>
      </c>
      <c r="D22" s="51" t="s">
        <v>130</v>
      </c>
      <c r="E22" s="56" t="s">
        <v>130</v>
      </c>
      <c r="F22" s="51" t="s">
        <v>130</v>
      </c>
      <c r="G22" s="51"/>
      <c r="H22" s="56"/>
      <c r="I22" s="51"/>
      <c r="J22" s="51"/>
      <c r="K22" s="56"/>
      <c r="L22" s="51"/>
      <c r="M22" s="51"/>
    </row>
    <row r="23" spans="1:13" ht="15" customHeight="1" x14ac:dyDescent="0.25">
      <c r="A23" s="38" t="s">
        <v>21</v>
      </c>
      <c r="B23" s="48" t="s">
        <v>11</v>
      </c>
      <c r="C23" s="48" t="s">
        <v>11</v>
      </c>
      <c r="D23" s="51"/>
      <c r="E23" s="56"/>
      <c r="F23" s="51"/>
      <c r="G23" s="56"/>
      <c r="H23" s="51"/>
      <c r="I23" s="56"/>
      <c r="J23" s="51"/>
      <c r="K23" s="56"/>
      <c r="L23" s="51"/>
      <c r="M23" s="56"/>
    </row>
    <row r="24" spans="1:13" ht="15" customHeight="1" x14ac:dyDescent="0.25">
      <c r="A24" s="38">
        <v>98</v>
      </c>
      <c r="B24" s="39" t="s">
        <v>398</v>
      </c>
      <c r="C24" s="170">
        <v>96</v>
      </c>
      <c r="D24" s="57">
        <v>18.649999999999999</v>
      </c>
      <c r="E24" s="58">
        <v>18.149999999999999</v>
      </c>
      <c r="F24" s="57">
        <v>18.239999999999998</v>
      </c>
      <c r="G24" s="57"/>
      <c r="H24" s="58"/>
      <c r="I24" s="57"/>
      <c r="J24" s="57"/>
      <c r="K24" s="58"/>
      <c r="L24" s="57"/>
      <c r="M24" s="57"/>
    </row>
    <row r="25" spans="1:13" ht="30" customHeight="1" x14ac:dyDescent="0.25">
      <c r="A25" s="184" t="s">
        <v>422</v>
      </c>
      <c r="B25" s="185"/>
      <c r="C25" s="185"/>
      <c r="D25" s="185"/>
      <c r="E25" s="185"/>
      <c r="F25" s="185"/>
      <c r="G25" s="185"/>
      <c r="H25" s="185"/>
      <c r="I25" s="185"/>
      <c r="J25" s="185"/>
      <c r="K25" s="185"/>
      <c r="L25" s="185"/>
      <c r="M25" s="186"/>
    </row>
    <row r="26" spans="1:13" ht="15" customHeight="1" x14ac:dyDescent="0.25">
      <c r="A26" s="212" t="s">
        <v>384</v>
      </c>
      <c r="B26" s="213"/>
      <c r="C26" s="213"/>
      <c r="D26" s="213"/>
      <c r="E26" s="213"/>
      <c r="F26" s="213"/>
      <c r="G26" s="213"/>
      <c r="H26" s="213"/>
      <c r="I26" s="213"/>
      <c r="J26" s="213"/>
      <c r="K26" s="213"/>
      <c r="L26" s="213"/>
      <c r="M26" s="214"/>
    </row>
    <row r="27" spans="1:13" ht="75" customHeight="1" x14ac:dyDescent="0.25">
      <c r="A27" s="184" t="s">
        <v>423</v>
      </c>
      <c r="B27" s="215"/>
      <c r="C27" s="215"/>
      <c r="D27" s="215"/>
      <c r="E27" s="215"/>
      <c r="F27" s="215"/>
      <c r="G27" s="215"/>
      <c r="H27" s="215"/>
      <c r="I27" s="215"/>
      <c r="J27" s="215"/>
      <c r="K27" s="215"/>
      <c r="L27" s="215"/>
      <c r="M27" s="186"/>
    </row>
    <row r="28" spans="1:13" ht="15" customHeight="1" x14ac:dyDescent="0.25">
      <c r="A28" s="38"/>
      <c r="B28" s="216" t="s">
        <v>1</v>
      </c>
      <c r="C28" s="217"/>
      <c r="D28" s="45" t="s">
        <v>2</v>
      </c>
      <c r="E28" s="45" t="s">
        <v>3</v>
      </c>
      <c r="F28" s="45" t="s">
        <v>4</v>
      </c>
      <c r="G28" s="45" t="s">
        <v>278</v>
      </c>
      <c r="H28" s="218" t="s">
        <v>279</v>
      </c>
      <c r="I28" s="218"/>
      <c r="J28" s="45" t="s">
        <v>276</v>
      </c>
      <c r="K28" s="45" t="s">
        <v>277</v>
      </c>
      <c r="L28" s="45" t="s">
        <v>22</v>
      </c>
      <c r="M28" s="45" t="s">
        <v>385</v>
      </c>
    </row>
    <row r="29" spans="1:13" ht="15" customHeight="1" x14ac:dyDescent="0.25">
      <c r="A29" s="38">
        <v>1</v>
      </c>
      <c r="B29" s="203" t="s">
        <v>382</v>
      </c>
      <c r="C29" s="204"/>
      <c r="D29" s="190" t="s">
        <v>19</v>
      </c>
      <c r="E29" s="207" t="s">
        <v>23</v>
      </c>
      <c r="F29" s="210"/>
      <c r="G29" s="211"/>
      <c r="H29" s="203" t="s">
        <v>382</v>
      </c>
      <c r="I29" s="204"/>
      <c r="J29" s="190" t="s">
        <v>19</v>
      </c>
      <c r="K29" s="207" t="s">
        <v>20</v>
      </c>
      <c r="L29" s="208"/>
      <c r="M29" s="209"/>
    </row>
    <row r="30" spans="1:13" ht="15" customHeight="1" x14ac:dyDescent="0.25">
      <c r="A30" s="38">
        <v>2</v>
      </c>
      <c r="B30" s="205"/>
      <c r="C30" s="206"/>
      <c r="D30" s="190"/>
      <c r="E30" s="47" t="s">
        <v>266</v>
      </c>
      <c r="F30" s="47" t="s">
        <v>267</v>
      </c>
      <c r="G30" s="47" t="s">
        <v>268</v>
      </c>
      <c r="H30" s="205"/>
      <c r="I30" s="206"/>
      <c r="J30" s="190"/>
      <c r="K30" s="47" t="s">
        <v>266</v>
      </c>
      <c r="L30" s="47" t="s">
        <v>267</v>
      </c>
      <c r="M30" s="47" t="s">
        <v>268</v>
      </c>
    </row>
    <row r="31" spans="1:13" ht="15" customHeight="1" x14ac:dyDescent="0.25">
      <c r="A31" s="38">
        <v>3</v>
      </c>
      <c r="B31" s="179" t="s">
        <v>339</v>
      </c>
      <c r="C31" s="180"/>
      <c r="D31" s="34">
        <v>92</v>
      </c>
      <c r="E31" s="12">
        <v>19.98</v>
      </c>
      <c r="F31" s="12">
        <v>20.23</v>
      </c>
      <c r="G31" s="12">
        <v>20.09</v>
      </c>
      <c r="H31" s="187" t="s">
        <v>339</v>
      </c>
      <c r="I31" s="188"/>
      <c r="J31" s="34">
        <v>92</v>
      </c>
      <c r="K31" s="12">
        <v>21.19</v>
      </c>
      <c r="L31" s="12">
        <v>21.15</v>
      </c>
      <c r="M31" s="12">
        <v>21.43</v>
      </c>
    </row>
    <row r="32" spans="1:13" ht="15" customHeight="1" x14ac:dyDescent="0.25">
      <c r="A32" s="38">
        <v>4</v>
      </c>
      <c r="B32" s="179" t="s">
        <v>32</v>
      </c>
      <c r="C32" s="180"/>
      <c r="D32" s="34" t="s">
        <v>32</v>
      </c>
      <c r="E32" s="12" t="s">
        <v>32</v>
      </c>
      <c r="F32" s="12" t="s">
        <v>32</v>
      </c>
      <c r="G32" s="12" t="s">
        <v>32</v>
      </c>
      <c r="H32" s="187" t="s">
        <v>32</v>
      </c>
      <c r="I32" s="188"/>
      <c r="J32" s="34" t="s">
        <v>32</v>
      </c>
      <c r="K32" s="12" t="s">
        <v>32</v>
      </c>
      <c r="L32" s="12" t="s">
        <v>32</v>
      </c>
      <c r="M32" s="12" t="s">
        <v>32</v>
      </c>
    </row>
    <row r="33" spans="1:13" ht="15" customHeight="1" x14ac:dyDescent="0.25">
      <c r="A33" s="38">
        <v>5</v>
      </c>
      <c r="B33" s="179" t="s">
        <v>334</v>
      </c>
      <c r="C33" s="180"/>
      <c r="D33" s="34">
        <v>87</v>
      </c>
      <c r="E33" s="12">
        <v>18.920000000000002</v>
      </c>
      <c r="F33" s="12">
        <v>18.96</v>
      </c>
      <c r="G33" s="12">
        <v>18.850000000000001</v>
      </c>
      <c r="H33" s="187" t="s">
        <v>334</v>
      </c>
      <c r="I33" s="188"/>
      <c r="J33" s="34">
        <v>87</v>
      </c>
      <c r="K33" s="12">
        <v>18.559999999999999</v>
      </c>
      <c r="L33" s="12">
        <v>18.350000000000001</v>
      </c>
      <c r="M33" s="12">
        <v>18.739999999999998</v>
      </c>
    </row>
    <row r="34" spans="1:13" ht="15" customHeight="1" x14ac:dyDescent="0.25">
      <c r="A34" s="38">
        <v>6</v>
      </c>
      <c r="B34" s="179" t="s">
        <v>335</v>
      </c>
      <c r="C34" s="180"/>
      <c r="D34" s="34">
        <v>88</v>
      </c>
      <c r="E34" s="12">
        <v>18.2</v>
      </c>
      <c r="F34" s="12">
        <v>18.309999999999999</v>
      </c>
      <c r="G34" s="12">
        <v>18.2</v>
      </c>
      <c r="H34" s="187" t="s">
        <v>335</v>
      </c>
      <c r="I34" s="188"/>
      <c r="J34" s="34">
        <v>88</v>
      </c>
      <c r="K34" s="12">
        <v>17.89</v>
      </c>
      <c r="L34" s="12">
        <v>17.77</v>
      </c>
      <c r="M34" s="12">
        <v>18.010000000000002</v>
      </c>
    </row>
    <row r="35" spans="1:13" ht="15" customHeight="1" x14ac:dyDescent="0.25">
      <c r="A35" s="38">
        <v>7</v>
      </c>
      <c r="B35" s="179" t="s">
        <v>32</v>
      </c>
      <c r="C35" s="180"/>
      <c r="D35" s="34"/>
      <c r="E35" s="12"/>
      <c r="F35" s="12"/>
      <c r="G35" s="12"/>
      <c r="H35" s="187"/>
      <c r="I35" s="188"/>
      <c r="J35" s="34"/>
      <c r="K35" s="12"/>
      <c r="L35" s="12"/>
      <c r="M35" s="12"/>
    </row>
    <row r="36" spans="1:13" ht="15" customHeight="1" x14ac:dyDescent="0.25">
      <c r="A36" s="38" t="s">
        <v>11</v>
      </c>
      <c r="B36" s="179"/>
      <c r="C36" s="180"/>
      <c r="D36" s="34" t="s">
        <v>32</v>
      </c>
      <c r="E36" s="12" t="s">
        <v>32</v>
      </c>
      <c r="F36" s="12" t="s">
        <v>32</v>
      </c>
      <c r="G36" s="12" t="s">
        <v>32</v>
      </c>
      <c r="H36" s="187"/>
      <c r="I36" s="188"/>
      <c r="J36" s="34" t="s">
        <v>32</v>
      </c>
      <c r="K36" s="12" t="s">
        <v>32</v>
      </c>
      <c r="L36" s="12" t="s">
        <v>32</v>
      </c>
      <c r="M36" s="12" t="s">
        <v>32</v>
      </c>
    </row>
    <row r="37" spans="1:13" ht="15" customHeight="1" x14ac:dyDescent="0.25">
      <c r="A37" s="38">
        <v>22</v>
      </c>
      <c r="B37" s="181"/>
      <c r="C37" s="182"/>
      <c r="D37" s="39"/>
      <c r="E37" s="39"/>
      <c r="F37" s="39"/>
      <c r="G37" s="39"/>
      <c r="H37" s="187"/>
      <c r="I37" s="188"/>
      <c r="J37" s="39"/>
      <c r="K37" s="39"/>
      <c r="L37" s="39"/>
      <c r="M37" s="39"/>
    </row>
    <row r="38" spans="1:13" ht="30" customHeight="1" x14ac:dyDescent="0.25">
      <c r="A38" s="183" t="s">
        <v>386</v>
      </c>
      <c r="B38" s="175"/>
      <c r="C38" s="175"/>
      <c r="D38" s="175"/>
      <c r="E38" s="175"/>
      <c r="F38" s="175"/>
      <c r="G38" s="175"/>
      <c r="H38" s="175"/>
      <c r="I38" s="175"/>
      <c r="J38" s="175"/>
      <c r="K38" s="175"/>
      <c r="L38" s="175"/>
      <c r="M38" s="176"/>
    </row>
    <row r="39" spans="1:13" ht="45" customHeight="1" x14ac:dyDescent="0.25">
      <c r="A39" s="184" t="s">
        <v>424</v>
      </c>
      <c r="B39" s="185"/>
      <c r="C39" s="185"/>
      <c r="D39" s="185"/>
      <c r="E39" s="185"/>
      <c r="F39" s="185"/>
      <c r="G39" s="185"/>
      <c r="H39" s="185"/>
      <c r="I39" s="185"/>
      <c r="J39" s="185"/>
      <c r="K39" s="185"/>
      <c r="L39" s="185"/>
      <c r="M39" s="186"/>
    </row>
    <row r="40" spans="1:13" ht="60" customHeight="1" x14ac:dyDescent="0.25">
      <c r="A40" s="184" t="s">
        <v>425</v>
      </c>
      <c r="B40" s="185"/>
      <c r="C40" s="185"/>
      <c r="D40" s="185"/>
      <c r="E40" s="185"/>
      <c r="F40" s="185"/>
      <c r="G40" s="185"/>
      <c r="H40" s="185"/>
      <c r="I40" s="185"/>
      <c r="J40" s="185"/>
      <c r="K40" s="185"/>
      <c r="L40" s="185"/>
      <c r="M40" s="186"/>
    </row>
    <row r="41" spans="1:13" ht="15" customHeight="1" x14ac:dyDescent="0.25">
      <c r="A41" s="174" t="s">
        <v>283</v>
      </c>
      <c r="B41" s="175"/>
      <c r="C41" s="175"/>
      <c r="D41" s="175"/>
      <c r="E41" s="175"/>
      <c r="F41" s="175"/>
      <c r="G41" s="175"/>
      <c r="H41" s="175"/>
      <c r="I41" s="175"/>
      <c r="J41" s="175"/>
      <c r="K41" s="175"/>
      <c r="L41" s="175"/>
      <c r="M41" s="176"/>
    </row>
    <row r="42" spans="1:13" ht="45" customHeight="1" x14ac:dyDescent="0.25">
      <c r="A42" s="174" t="s">
        <v>426</v>
      </c>
      <c r="B42" s="175"/>
      <c r="C42" s="175"/>
      <c r="D42" s="175"/>
      <c r="E42" s="175"/>
      <c r="F42" s="175"/>
      <c r="G42" s="175"/>
      <c r="H42" s="175"/>
      <c r="I42" s="175"/>
      <c r="J42" s="175"/>
      <c r="K42" s="175"/>
      <c r="L42" s="175"/>
      <c r="M42" s="176"/>
    </row>
    <row r="43" spans="1:13" ht="45" customHeight="1" x14ac:dyDescent="0.25">
      <c r="A43" s="174" t="s">
        <v>427</v>
      </c>
      <c r="B43" s="175"/>
      <c r="C43" s="175"/>
      <c r="D43" s="175"/>
      <c r="E43" s="175"/>
      <c r="F43" s="175"/>
      <c r="G43" s="175"/>
      <c r="H43" s="175"/>
      <c r="I43" s="175"/>
      <c r="J43" s="175"/>
      <c r="K43" s="175"/>
      <c r="L43" s="175"/>
      <c r="M43" s="176"/>
    </row>
    <row r="44" spans="1:13" ht="60" customHeight="1" x14ac:dyDescent="0.25">
      <c r="A44" s="174" t="s">
        <v>428</v>
      </c>
      <c r="B44" s="175"/>
      <c r="C44" s="175"/>
      <c r="D44" s="175"/>
      <c r="E44" s="175"/>
      <c r="F44" s="175"/>
      <c r="G44" s="175"/>
      <c r="H44" s="175"/>
      <c r="I44" s="175"/>
      <c r="J44" s="175"/>
      <c r="K44" s="175"/>
      <c r="L44" s="175"/>
      <c r="M44" s="176"/>
    </row>
    <row r="45" spans="1:13" ht="45" customHeight="1" x14ac:dyDescent="0.25">
      <c r="A45" s="174" t="s">
        <v>429</v>
      </c>
      <c r="B45" s="175"/>
      <c r="C45" s="175"/>
      <c r="D45" s="175"/>
      <c r="E45" s="175"/>
      <c r="F45" s="175"/>
      <c r="G45" s="175"/>
      <c r="H45" s="175"/>
      <c r="I45" s="175"/>
      <c r="J45" s="175"/>
      <c r="K45" s="175"/>
      <c r="L45" s="175"/>
      <c r="M45" s="176"/>
    </row>
    <row r="46" spans="1:13" ht="30" customHeight="1" x14ac:dyDescent="0.25">
      <c r="A46" s="177" t="s">
        <v>284</v>
      </c>
      <c r="B46" s="178"/>
      <c r="C46" s="178"/>
      <c r="D46" s="178"/>
      <c r="E46" s="178"/>
      <c r="F46" s="178"/>
      <c r="G46" s="178"/>
      <c r="H46" s="178"/>
      <c r="I46" s="178"/>
      <c r="J46" s="178"/>
      <c r="K46" s="178"/>
      <c r="L46" s="178"/>
      <c r="M46" s="178"/>
    </row>
    <row r="47" spans="1:13" ht="15" customHeight="1" x14ac:dyDescent="0.25">
      <c r="A47" s="171" t="s">
        <v>431</v>
      </c>
      <c r="B47" s="172"/>
      <c r="C47" s="172"/>
      <c r="D47" s="172"/>
      <c r="E47" s="172"/>
      <c r="F47" s="172"/>
      <c r="G47" s="172"/>
      <c r="H47" s="172"/>
      <c r="I47" s="172"/>
      <c r="J47" s="172"/>
      <c r="K47" s="172"/>
      <c r="L47" s="172"/>
      <c r="M47" s="173"/>
    </row>
  </sheetData>
  <mergeCells count="66">
    <mergeCell ref="H4:K4"/>
    <mergeCell ref="H9:K9"/>
    <mergeCell ref="H8:K8"/>
    <mergeCell ref="H7:K7"/>
    <mergeCell ref="H6:K6"/>
    <mergeCell ref="B6:C6"/>
    <mergeCell ref="D11:E11"/>
    <mergeCell ref="D10:E10"/>
    <mergeCell ref="D9:E9"/>
    <mergeCell ref="F4:G4"/>
    <mergeCell ref="B11:C11"/>
    <mergeCell ref="B10:C10"/>
    <mergeCell ref="B9:C9"/>
    <mergeCell ref="B8:C8"/>
    <mergeCell ref="B7:C7"/>
    <mergeCell ref="A26:M26"/>
    <mergeCell ref="A25:M25"/>
    <mergeCell ref="A27:M27"/>
    <mergeCell ref="B28:C28"/>
    <mergeCell ref="H28:I28"/>
    <mergeCell ref="H36:I36"/>
    <mergeCell ref="H37:I37"/>
    <mergeCell ref="A39:M39"/>
    <mergeCell ref="B29:C30"/>
    <mergeCell ref="D29:D30"/>
    <mergeCell ref="J29:J30"/>
    <mergeCell ref="K29:M29"/>
    <mergeCell ref="E29:G29"/>
    <mergeCell ref="H29:I30"/>
    <mergeCell ref="A1:M1"/>
    <mergeCell ref="A2:M2"/>
    <mergeCell ref="A3:M3"/>
    <mergeCell ref="A14:M14"/>
    <mergeCell ref="B16:B17"/>
    <mergeCell ref="C16:C17"/>
    <mergeCell ref="D16:M16"/>
    <mergeCell ref="D8:E8"/>
    <mergeCell ref="D7:E7"/>
    <mergeCell ref="D6:E6"/>
    <mergeCell ref="D5:E5"/>
    <mergeCell ref="D4:E4"/>
    <mergeCell ref="D13:E13"/>
    <mergeCell ref="B5:C5"/>
    <mergeCell ref="B4:C4"/>
    <mergeCell ref="B13:C13"/>
    <mergeCell ref="A42:M42"/>
    <mergeCell ref="B31:C31"/>
    <mergeCell ref="B32:C32"/>
    <mergeCell ref="B33:C33"/>
    <mergeCell ref="B34:C34"/>
    <mergeCell ref="B35:C35"/>
    <mergeCell ref="B36:C36"/>
    <mergeCell ref="B37:C37"/>
    <mergeCell ref="A38:M38"/>
    <mergeCell ref="A40:M40"/>
    <mergeCell ref="A41:M41"/>
    <mergeCell ref="H35:I35"/>
    <mergeCell ref="H34:I34"/>
    <mergeCell ref="H33:I33"/>
    <mergeCell ref="H32:I32"/>
    <mergeCell ref="H31:I31"/>
    <mergeCell ref="A47:M47"/>
    <mergeCell ref="A43:M43"/>
    <mergeCell ref="A44:M44"/>
    <mergeCell ref="A45:M45"/>
    <mergeCell ref="A46:M46"/>
  </mergeCells>
  <dataValidations disablePrompts="1" count="1">
    <dataValidation allowBlank="1" showInputMessage="1" showErrorMessage="1" sqref="H9:K9"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102"/>
  <sheetViews>
    <sheetView workbookViewId="0">
      <selection activeCell="D1" sqref="D1"/>
    </sheetView>
  </sheetViews>
  <sheetFormatPr defaultColWidth="6.59765625" defaultRowHeight="15" customHeight="1" x14ac:dyDescent="0.25"/>
  <cols>
    <col min="1" max="9" width="10.59765625" style="20" customWidth="1"/>
    <col min="10" max="10" width="6.59765625" style="20"/>
    <col min="11" max="11" width="8.59765625" style="16" customWidth="1"/>
    <col min="12" max="12" width="30.59765625" style="20" customWidth="1"/>
    <col min="13" max="14" width="8.59765625" style="20" customWidth="1"/>
    <col min="15" max="15" width="10.59765625" style="20" customWidth="1"/>
    <col min="16" max="252" width="6.59765625" style="20"/>
    <col min="253" max="253" width="6.59765625" style="20" customWidth="1"/>
    <col min="254" max="254" width="11.3984375" style="20" bestFit="1" customWidth="1"/>
    <col min="255" max="255" width="7.59765625" style="20" bestFit="1" customWidth="1"/>
    <col min="256" max="256" width="7.19921875" style="20" bestFit="1" customWidth="1"/>
    <col min="257" max="16384" width="6.59765625" style="20"/>
  </cols>
  <sheetData>
    <row r="1" spans="1:256" s="18" customFormat="1" ht="15" customHeight="1" x14ac:dyDescent="0.25">
      <c r="A1" s="233" t="s">
        <v>249</v>
      </c>
      <c r="B1" s="233"/>
      <c r="C1" s="233"/>
      <c r="D1" s="98">
        <v>3</v>
      </c>
      <c r="E1" s="20"/>
      <c r="F1" s="305" t="s">
        <v>250</v>
      </c>
      <c r="G1" s="305"/>
      <c r="H1" s="305"/>
      <c r="I1" s="98">
        <v>0.05</v>
      </c>
      <c r="K1" s="92"/>
      <c r="IS1" s="20"/>
      <c r="IT1" s="20"/>
      <c r="IU1" s="20"/>
      <c r="IV1" s="20"/>
    </row>
    <row r="2" spans="1:256" ht="30" customHeight="1" x14ac:dyDescent="0.25">
      <c r="A2" s="302" t="s">
        <v>251</v>
      </c>
      <c r="B2" s="306"/>
      <c r="C2" s="306"/>
      <c r="D2" s="306"/>
      <c r="E2" s="306"/>
      <c r="F2" s="306"/>
      <c r="G2" s="306"/>
      <c r="H2" s="306"/>
      <c r="I2" s="307"/>
    </row>
    <row r="3" spans="1:256" ht="15" customHeight="1" x14ac:dyDescent="0.25">
      <c r="A3" s="302" t="s">
        <v>252</v>
      </c>
      <c r="B3" s="306"/>
      <c r="C3" s="306"/>
      <c r="D3" s="306"/>
      <c r="E3" s="306"/>
      <c r="F3" s="306"/>
      <c r="G3" s="306"/>
      <c r="H3" s="306"/>
      <c r="I3" s="307"/>
      <c r="N3" s="108"/>
    </row>
    <row r="4" spans="1:256" ht="30" customHeight="1" x14ac:dyDescent="0.25">
      <c r="A4" s="302" t="s">
        <v>245</v>
      </c>
      <c r="B4" s="306"/>
      <c r="C4" s="306"/>
      <c r="D4" s="306"/>
      <c r="E4" s="306"/>
      <c r="F4" s="306"/>
      <c r="G4" s="306"/>
      <c r="H4" s="306"/>
      <c r="I4" s="307"/>
    </row>
    <row r="5" spans="1:256" ht="15" customHeight="1" x14ac:dyDescent="0.25">
      <c r="M5" s="207" t="s">
        <v>253</v>
      </c>
      <c r="N5" s="210"/>
      <c r="O5" s="211"/>
      <c r="IS5" s="88"/>
      <c r="IT5" s="88"/>
      <c r="IU5" s="207" t="s">
        <v>253</v>
      </c>
      <c r="IV5" s="211"/>
    </row>
    <row r="6" spans="1:256" ht="15" customHeight="1" x14ac:dyDescent="0.25">
      <c r="K6" s="88" t="s">
        <v>395</v>
      </c>
      <c r="L6" s="88" t="s">
        <v>285</v>
      </c>
      <c r="M6" s="88" t="s">
        <v>254</v>
      </c>
      <c r="N6" s="88" t="s">
        <v>255</v>
      </c>
      <c r="O6" s="88" t="s">
        <v>242</v>
      </c>
      <c r="IS6" s="88" t="s">
        <v>19</v>
      </c>
      <c r="IT6" s="88" t="s">
        <v>7</v>
      </c>
      <c r="IU6" s="88" t="s">
        <v>254</v>
      </c>
      <c r="IV6" s="88" t="s">
        <v>255</v>
      </c>
    </row>
    <row r="7" spans="1:256" ht="15" customHeight="1" x14ac:dyDescent="0.25">
      <c r="K7" s="100">
        <f>'miRNA Table'!A3</f>
        <v>1</v>
      </c>
      <c r="L7" s="33" t="str">
        <f>'miRNA Table'!B3</f>
        <v>hsa-let-7a-5p</v>
      </c>
      <c r="M7" s="66">
        <f>IF(ISNUMBER(Results!G3),LOG(Results!G3,2),NA())</f>
        <v>-0.80611111111111311</v>
      </c>
      <c r="N7" s="109">
        <f>IF(ISNUMBER(Results!H3),Results!H3,NA())</f>
        <v>1.8531887711302601E-3</v>
      </c>
      <c r="O7" s="33" t="str">
        <f>Results!J3</f>
        <v>OKAY</v>
      </c>
      <c r="IS7" s="33">
        <f>'miRNA Table'!A3</f>
        <v>1</v>
      </c>
      <c r="IT7" s="33" t="str">
        <f>'miRNA Table'!B3</f>
        <v>hsa-let-7a-5p</v>
      </c>
      <c r="IU7" s="66">
        <f>IF(ISNUMBER(M7),M7,"")</f>
        <v>-0.80611111111111311</v>
      </c>
      <c r="IV7" s="109">
        <f>IF(ISNUMBER(N7),N7,"")</f>
        <v>1.8531887711302601E-3</v>
      </c>
    </row>
    <row r="8" spans="1:256" ht="15" customHeight="1" x14ac:dyDescent="0.25">
      <c r="K8" s="100">
        <f>'miRNA Table'!A4</f>
        <v>2</v>
      </c>
      <c r="L8" s="33" t="str">
        <f>'miRNA Table'!B4</f>
        <v>hsa-miR-133b</v>
      </c>
      <c r="M8" s="66">
        <f>IF(ISNUMBER(Results!G4),LOG(Results!G4,2),NA())</f>
        <v>0.73388888888889492</v>
      </c>
      <c r="N8" s="109">
        <f>IF(ISNUMBER(Results!H4),Results!H4,NA())</f>
        <v>2.7772115749932963E-2</v>
      </c>
      <c r="O8" s="33" t="str">
        <f>Results!J4</f>
        <v>OKAY</v>
      </c>
      <c r="IS8" s="33">
        <f>'miRNA Table'!A4</f>
        <v>2</v>
      </c>
      <c r="IT8" s="33" t="str">
        <f>'miRNA Table'!B4</f>
        <v>hsa-miR-133b</v>
      </c>
      <c r="IU8" s="66">
        <f t="shared" ref="IU8:IV24" si="0">IF(ISNUMBER(M8),M8,"")</f>
        <v>0.73388888888889492</v>
      </c>
      <c r="IV8" s="109">
        <f t="shared" si="0"/>
        <v>2.7772115749932963E-2</v>
      </c>
    </row>
    <row r="9" spans="1:256" ht="15" customHeight="1" x14ac:dyDescent="0.25">
      <c r="B9" s="110">
        <f>ROUNDUP(MIN(IU7:IU90),0)-10</f>
        <v>-16</v>
      </c>
      <c r="C9" s="103">
        <f>I1</f>
        <v>0.05</v>
      </c>
      <c r="D9" s="103"/>
      <c r="E9" s="104"/>
      <c r="K9" s="100">
        <f>'miRNA Table'!A5</f>
        <v>3</v>
      </c>
      <c r="L9" s="33" t="str">
        <f>'miRNA Table'!B5</f>
        <v>hsa-miR-122-5p</v>
      </c>
      <c r="M9" s="66">
        <f>IF(ISNUMBER(Results!G5),LOG(Results!G5,2),NA())</f>
        <v>2.0172222222222174</v>
      </c>
      <c r="N9" s="109">
        <f>IF(ISNUMBER(Results!H5),Results!H5,NA())</f>
        <v>3.1754995839837472E-3</v>
      </c>
      <c r="O9" s="33" t="str">
        <f>Results!J5</f>
        <v>OKAY</v>
      </c>
      <c r="IS9" s="33">
        <f>'miRNA Table'!A5</f>
        <v>3</v>
      </c>
      <c r="IT9" s="33" t="str">
        <f>'miRNA Table'!B5</f>
        <v>hsa-miR-122-5p</v>
      </c>
      <c r="IU9" s="66">
        <f t="shared" si="0"/>
        <v>2.0172222222222174</v>
      </c>
      <c r="IV9" s="109">
        <f t="shared" si="0"/>
        <v>3.1754995839837472E-3</v>
      </c>
    </row>
    <row r="10" spans="1:256" ht="15" customHeight="1" x14ac:dyDescent="0.25">
      <c r="B10" s="111">
        <f>ROUNDUP(MAX(IU7:IU90),0)+10</f>
        <v>26</v>
      </c>
      <c r="C10" s="112">
        <f>C9</f>
        <v>0.05</v>
      </c>
      <c r="D10" s="112"/>
      <c r="E10" s="113"/>
      <c r="K10" s="100">
        <f>'miRNA Table'!A6</f>
        <v>4</v>
      </c>
      <c r="L10" s="33" t="str">
        <f>'miRNA Table'!B6</f>
        <v>hsa-miR-20b-5p</v>
      </c>
      <c r="M10" s="66">
        <f>IF(ISNUMBER(Results!G6),LOG(Results!G6,2),NA())</f>
        <v>0.92722222222222261</v>
      </c>
      <c r="N10" s="109">
        <f>IF(ISNUMBER(Results!H6),Results!H6,NA())</f>
        <v>0.21314611958904423</v>
      </c>
      <c r="O10" s="33" t="str">
        <f>Results!J6</f>
        <v>B</v>
      </c>
      <c r="IS10" s="33">
        <f>'miRNA Table'!A6</f>
        <v>4</v>
      </c>
      <c r="IT10" s="33" t="str">
        <f>'miRNA Table'!B6</f>
        <v>hsa-miR-20b-5p</v>
      </c>
      <c r="IU10" s="66">
        <f t="shared" si="0"/>
        <v>0.92722222222222261</v>
      </c>
      <c r="IV10" s="109">
        <f t="shared" si="0"/>
        <v>0.21314611958904423</v>
      </c>
    </row>
    <row r="11" spans="1:256" ht="15" customHeight="1" x14ac:dyDescent="0.25">
      <c r="B11" s="114"/>
      <c r="C11" s="112"/>
      <c r="D11" s="112"/>
      <c r="E11" s="113"/>
      <c r="K11" s="100">
        <f>'miRNA Table'!A7</f>
        <v>5</v>
      </c>
      <c r="L11" s="33" t="str">
        <f>'miRNA Table'!B7</f>
        <v>hsa-miR-335-5p</v>
      </c>
      <c r="M11" s="66">
        <f>IF(ISNUMBER(Results!G7),LOG(Results!G7,2),NA())</f>
        <v>-0.24611111111111086</v>
      </c>
      <c r="N11" s="109">
        <f>IF(ISNUMBER(Results!H7),Results!H7,NA())</f>
        <v>1.3269874329243214E-2</v>
      </c>
      <c r="O11" s="33" t="str">
        <f>Results!J7</f>
        <v>C</v>
      </c>
      <c r="IS11" s="33">
        <f>'miRNA Table'!A7</f>
        <v>5</v>
      </c>
      <c r="IT11" s="33" t="str">
        <f>'miRNA Table'!B7</f>
        <v>hsa-miR-335-5p</v>
      </c>
      <c r="IU11" s="66">
        <f t="shared" si="0"/>
        <v>-0.24611111111111086</v>
      </c>
      <c r="IV11" s="109">
        <f t="shared" si="0"/>
        <v>1.3269874329243214E-2</v>
      </c>
    </row>
    <row r="12" spans="1:256" ht="15" customHeight="1" x14ac:dyDescent="0.25">
      <c r="B12" s="114">
        <v>1</v>
      </c>
      <c r="C12" s="112">
        <f>LOG(D$1,2)</f>
        <v>1.5849625007211563</v>
      </c>
      <c r="D12" s="112">
        <f>-1*C12</f>
        <v>-1.5849625007211563</v>
      </c>
      <c r="E12" s="113">
        <v>0</v>
      </c>
      <c r="K12" s="100">
        <f>'miRNA Table'!A8</f>
        <v>6</v>
      </c>
      <c r="L12" s="33" t="str">
        <f>'miRNA Table'!B8</f>
        <v>hsa-miR-196a-5p</v>
      </c>
      <c r="M12" s="66">
        <f>IF(ISNUMBER(Results!G8),LOG(Results!G8,2),NA())</f>
        <v>2.1772222222222219</v>
      </c>
      <c r="N12" s="109">
        <f>IF(ISNUMBER(Results!H8),Results!H8,NA())</f>
        <v>2.7171260747680883E-3</v>
      </c>
      <c r="O12" s="33" t="str">
        <f>Results!J8</f>
        <v>OKAY</v>
      </c>
      <c r="IS12" s="33">
        <f>'miRNA Table'!A8</f>
        <v>6</v>
      </c>
      <c r="IT12" s="33" t="str">
        <f>'miRNA Table'!B8</f>
        <v>hsa-miR-196a-5p</v>
      </c>
      <c r="IU12" s="66">
        <f t="shared" si="0"/>
        <v>2.1772222222222219</v>
      </c>
      <c r="IV12" s="109">
        <f t="shared" si="0"/>
        <v>2.7171260747680883E-3</v>
      </c>
    </row>
    <row r="13" spans="1:256" ht="15" customHeight="1" x14ac:dyDescent="0.25">
      <c r="B13" s="115">
        <f>10^(ROUND(LOG(MIN(IV7:IV90)),0)-1)</f>
        <v>1E-8</v>
      </c>
      <c r="C13" s="106">
        <f>LOG(D$1,2)</f>
        <v>1.5849625007211563</v>
      </c>
      <c r="D13" s="106">
        <f>-1*C13</f>
        <v>-1.5849625007211563</v>
      </c>
      <c r="E13" s="107">
        <v>0</v>
      </c>
      <c r="K13" s="100">
        <f>'miRNA Table'!A9</f>
        <v>7</v>
      </c>
      <c r="L13" s="33" t="str">
        <f>'miRNA Table'!B9</f>
        <v>hsa-miR-125a-5p</v>
      </c>
      <c r="M13" s="66">
        <f>IF(ISNUMBER(Results!G9),LOG(Results!G9,2),NA())</f>
        <v>-0.24611111111111086</v>
      </c>
      <c r="N13" s="109">
        <f>IF(ISNUMBER(Results!H9),Results!H9,NA())</f>
        <v>1.3269874329243214E-2</v>
      </c>
      <c r="O13" s="33" t="str">
        <f>Results!J9</f>
        <v>C</v>
      </c>
      <c r="IS13" s="33">
        <f>'miRNA Table'!A9</f>
        <v>7</v>
      </c>
      <c r="IT13" s="33" t="str">
        <f>'miRNA Table'!B9</f>
        <v>hsa-miR-125a-5p</v>
      </c>
      <c r="IU13" s="66">
        <f t="shared" si="0"/>
        <v>-0.24611111111111086</v>
      </c>
      <c r="IV13" s="109">
        <f t="shared" si="0"/>
        <v>1.3269874329243214E-2</v>
      </c>
    </row>
    <row r="14" spans="1:256" ht="15" customHeight="1" x14ac:dyDescent="0.25">
      <c r="K14" s="100">
        <f>'miRNA Table'!A10</f>
        <v>8</v>
      </c>
      <c r="L14" s="33" t="str">
        <f>'miRNA Table'!B10</f>
        <v>hsa-miR-142-5p</v>
      </c>
      <c r="M14" s="66">
        <f>IF(ISNUMBER(Results!G10),LOG(Results!G10,2),NA())</f>
        <v>-2.352777777777777</v>
      </c>
      <c r="N14" s="109">
        <f>IF(ISNUMBER(Results!H10),Results!H10,NA())</f>
        <v>9.8737109424619092E-6</v>
      </c>
      <c r="O14" s="33" t="str">
        <f>Results!J10</f>
        <v>OKAY</v>
      </c>
      <c r="IS14" s="33">
        <f>'miRNA Table'!A10</f>
        <v>8</v>
      </c>
      <c r="IT14" s="33" t="str">
        <f>'miRNA Table'!B10</f>
        <v>hsa-miR-142-5p</v>
      </c>
      <c r="IU14" s="66">
        <f t="shared" si="0"/>
        <v>-2.352777777777777</v>
      </c>
      <c r="IV14" s="109">
        <f t="shared" si="0"/>
        <v>9.8737109424619092E-6</v>
      </c>
    </row>
    <row r="15" spans="1:256" ht="15" customHeight="1" x14ac:dyDescent="0.25">
      <c r="K15" s="100">
        <f>'miRNA Table'!A11</f>
        <v>9</v>
      </c>
      <c r="L15" s="33" t="str">
        <f>'miRNA Table'!B11</f>
        <v>hsa-miR-96-5p</v>
      </c>
      <c r="M15" s="66">
        <f>IF(ISNUMBER(Results!G11),LOG(Results!G11,2),NA())</f>
        <v>4.1272222222222208</v>
      </c>
      <c r="N15" s="109">
        <f>IF(ISNUMBER(Results!H11),Results!H11,NA())</f>
        <v>2.9201059503259237E-7</v>
      </c>
      <c r="O15" s="33" t="str">
        <f>Results!J11</f>
        <v>OKAY</v>
      </c>
      <c r="IS15" s="33">
        <f>'miRNA Table'!A11</f>
        <v>9</v>
      </c>
      <c r="IT15" s="33" t="str">
        <f>'miRNA Table'!B11</f>
        <v>hsa-miR-96-5p</v>
      </c>
      <c r="IU15" s="66">
        <f t="shared" si="0"/>
        <v>4.1272222222222208</v>
      </c>
      <c r="IV15" s="109">
        <f t="shared" si="0"/>
        <v>2.9201059503259237E-7</v>
      </c>
    </row>
    <row r="16" spans="1:256" ht="15" customHeight="1" x14ac:dyDescent="0.25">
      <c r="K16" s="100">
        <f>'miRNA Table'!A12</f>
        <v>10</v>
      </c>
      <c r="L16" s="33" t="str">
        <f>'miRNA Table'!B12</f>
        <v>hsa-miR-222-3p</v>
      </c>
      <c r="M16" s="66">
        <f>IF(ISNUMBER(Results!G12),LOG(Results!G12,2),NA())</f>
        <v>10.103888888888891</v>
      </c>
      <c r="N16" s="109">
        <f>IF(ISNUMBER(Results!H12),Results!H12,NA())</f>
        <v>1.0399326522367216E-7</v>
      </c>
      <c r="O16" s="33" t="str">
        <f>Results!J12</f>
        <v>OKAY</v>
      </c>
      <c r="IS16" s="33">
        <f>'miRNA Table'!A12</f>
        <v>10</v>
      </c>
      <c r="IT16" s="33" t="str">
        <f>'miRNA Table'!B12</f>
        <v>hsa-miR-222-3p</v>
      </c>
      <c r="IU16" s="66">
        <f t="shared" si="0"/>
        <v>10.103888888888891</v>
      </c>
      <c r="IV16" s="109">
        <f t="shared" si="0"/>
        <v>1.0399326522367216E-7</v>
      </c>
    </row>
    <row r="17" spans="11:256" ht="15" customHeight="1" x14ac:dyDescent="0.25">
      <c r="K17" s="100">
        <f>'miRNA Table'!A13</f>
        <v>11</v>
      </c>
      <c r="L17" s="33" t="str">
        <f>'miRNA Table'!B13</f>
        <v>hsa-miR-148b-3p</v>
      </c>
      <c r="M17" s="66">
        <f>IF(ISNUMBER(Results!G13),LOG(Results!G13,2),NA())</f>
        <v>0.75055555555555376</v>
      </c>
      <c r="N17" s="109">
        <f>IF(ISNUMBER(Results!H13),Results!H13,NA())</f>
        <v>0.15891164559799473</v>
      </c>
      <c r="O17" s="33" t="str">
        <f>Results!J13</f>
        <v>B</v>
      </c>
      <c r="IS17" s="33">
        <f>'miRNA Table'!A13</f>
        <v>11</v>
      </c>
      <c r="IT17" s="33" t="str">
        <f>'miRNA Table'!B13</f>
        <v>hsa-miR-148b-3p</v>
      </c>
      <c r="IU17" s="66">
        <f t="shared" si="0"/>
        <v>0.75055555555555376</v>
      </c>
      <c r="IV17" s="109">
        <f t="shared" si="0"/>
        <v>0.15891164559799473</v>
      </c>
    </row>
    <row r="18" spans="11:256" ht="15" customHeight="1" x14ac:dyDescent="0.25">
      <c r="K18" s="100">
        <f>'miRNA Table'!A14</f>
        <v>12</v>
      </c>
      <c r="L18" s="33" t="str">
        <f>'miRNA Table'!B14</f>
        <v>hsa-miR-92a-3p</v>
      </c>
      <c r="M18" s="66">
        <f>IF(ISNUMBER(Results!G14),LOG(Results!G14,2),NA())</f>
        <v>2.0072222222222225</v>
      </c>
      <c r="N18" s="109">
        <f>IF(ISNUMBER(Results!H14),Results!H14,NA())</f>
        <v>2.2233561375751171E-4</v>
      </c>
      <c r="O18" s="33" t="str">
        <f>Results!J14</f>
        <v>OKAY</v>
      </c>
      <c r="IS18" s="33">
        <f>'miRNA Table'!A14</f>
        <v>12</v>
      </c>
      <c r="IT18" s="33" t="str">
        <f>'miRNA Table'!B14</f>
        <v>hsa-miR-92a-3p</v>
      </c>
      <c r="IU18" s="66">
        <f t="shared" si="0"/>
        <v>2.0072222222222225</v>
      </c>
      <c r="IV18" s="109">
        <f t="shared" si="0"/>
        <v>2.2233561375751171E-4</v>
      </c>
    </row>
    <row r="19" spans="11:256" ht="15" customHeight="1" x14ac:dyDescent="0.25">
      <c r="K19" s="100">
        <f>'miRNA Table'!A15</f>
        <v>13</v>
      </c>
      <c r="L19" s="33" t="str">
        <f>'miRNA Table'!B15</f>
        <v>hsa-miR-184</v>
      </c>
      <c r="M19" s="66">
        <f>IF(ISNUMBER(Results!G15),LOG(Results!G15,2),NA())</f>
        <v>-1.266111111111107</v>
      </c>
      <c r="N19" s="109">
        <f>IF(ISNUMBER(Results!H15),Results!H15,NA())</f>
        <v>0.15853367796317139</v>
      </c>
      <c r="O19" s="33" t="str">
        <f>Results!J15</f>
        <v>B</v>
      </c>
      <c r="IS19" s="33">
        <f>'miRNA Table'!A15</f>
        <v>13</v>
      </c>
      <c r="IT19" s="33" t="str">
        <f>'miRNA Table'!B15</f>
        <v>hsa-miR-184</v>
      </c>
      <c r="IU19" s="66">
        <f t="shared" si="0"/>
        <v>-1.266111111111107</v>
      </c>
      <c r="IV19" s="109">
        <f t="shared" si="0"/>
        <v>0.15853367796317139</v>
      </c>
    </row>
    <row r="20" spans="11:256" ht="15" customHeight="1" x14ac:dyDescent="0.25">
      <c r="K20" s="100">
        <f>'miRNA Table'!A16</f>
        <v>14</v>
      </c>
      <c r="L20" s="33" t="str">
        <f>'miRNA Table'!B16</f>
        <v>hsa-miR-214-3p</v>
      </c>
      <c r="M20" s="66">
        <f>IF(ISNUMBER(Results!G16),LOG(Results!G16,2),NA())</f>
        <v>0.71722222222222087</v>
      </c>
      <c r="N20" s="109">
        <f>IF(ISNUMBER(Results!H16),Results!H16,NA())</f>
        <v>0.32570134701852255</v>
      </c>
      <c r="O20" s="33" t="str">
        <f>Results!J16</f>
        <v>B</v>
      </c>
      <c r="IS20" s="33">
        <f>'miRNA Table'!A16</f>
        <v>14</v>
      </c>
      <c r="IT20" s="33" t="str">
        <f>'miRNA Table'!B16</f>
        <v>hsa-miR-214-3p</v>
      </c>
      <c r="IU20" s="66">
        <f t="shared" si="0"/>
        <v>0.71722222222222087</v>
      </c>
      <c r="IV20" s="109">
        <f t="shared" si="0"/>
        <v>0.32570134701852255</v>
      </c>
    </row>
    <row r="21" spans="11:256" ht="15" customHeight="1" x14ac:dyDescent="0.25">
      <c r="K21" s="100">
        <f>'miRNA Table'!A17</f>
        <v>15</v>
      </c>
      <c r="L21" s="33" t="str">
        <f>'miRNA Table'!B17</f>
        <v>hsa-miR-15a-5p</v>
      </c>
      <c r="M21" s="66">
        <f>IF(ISNUMBER(Results!G17),LOG(Results!G17,2),NA())</f>
        <v>0.10388888888888832</v>
      </c>
      <c r="N21" s="109">
        <f>IF(ISNUMBER(Results!H17),Results!H17,NA())</f>
        <v>0.29194181899170379</v>
      </c>
      <c r="O21" s="33" t="str">
        <f>Results!J17</f>
        <v>OKAY</v>
      </c>
      <c r="IS21" s="33">
        <f>'miRNA Table'!A17</f>
        <v>15</v>
      </c>
      <c r="IT21" s="33" t="str">
        <f>'miRNA Table'!B17</f>
        <v>hsa-miR-15a-5p</v>
      </c>
      <c r="IU21" s="66">
        <f t="shared" si="0"/>
        <v>0.10388888888888832</v>
      </c>
      <c r="IV21" s="109">
        <f t="shared" si="0"/>
        <v>0.29194181899170379</v>
      </c>
    </row>
    <row r="22" spans="11:256" ht="15" customHeight="1" x14ac:dyDescent="0.25">
      <c r="K22" s="100">
        <f>'miRNA Table'!A18</f>
        <v>16</v>
      </c>
      <c r="L22" s="33" t="str">
        <f>'miRNA Table'!B18</f>
        <v>hsa-miR-378a-3p</v>
      </c>
      <c r="M22" s="66">
        <f>IF(ISNUMBER(Results!G18),LOG(Results!G18,2),NA())</f>
        <v>-0.24611111111111086</v>
      </c>
      <c r="N22" s="109">
        <f>IF(ISNUMBER(Results!H18),Results!H18,NA())</f>
        <v>1.3269874329243214E-2</v>
      </c>
      <c r="O22" s="33" t="str">
        <f>Results!J18</f>
        <v>C</v>
      </c>
      <c r="IS22" s="33">
        <f>'miRNA Table'!A18</f>
        <v>16</v>
      </c>
      <c r="IT22" s="33" t="str">
        <f>'miRNA Table'!B18</f>
        <v>hsa-miR-378a-3p</v>
      </c>
      <c r="IU22" s="66">
        <f t="shared" si="0"/>
        <v>-0.24611111111111086</v>
      </c>
      <c r="IV22" s="109">
        <f t="shared" si="0"/>
        <v>1.3269874329243214E-2</v>
      </c>
    </row>
    <row r="23" spans="11:256" ht="15" customHeight="1" x14ac:dyDescent="0.25">
      <c r="K23" s="100">
        <f>'miRNA Table'!A19</f>
        <v>17</v>
      </c>
      <c r="L23" s="33" t="str">
        <f>'miRNA Table'!B19</f>
        <v>hsa-let-7b-5p</v>
      </c>
      <c r="M23" s="66">
        <f>IF(ISNUMBER(Results!G19),LOG(Results!G19,2),NA())</f>
        <v>-0.24611111111111086</v>
      </c>
      <c r="N23" s="109">
        <f>IF(ISNUMBER(Results!H19),Results!H19,NA())</f>
        <v>1.3269874329243214E-2</v>
      </c>
      <c r="O23" s="33" t="str">
        <f>Results!J19</f>
        <v>C</v>
      </c>
      <c r="IS23" s="33">
        <f>'miRNA Table'!A19</f>
        <v>17</v>
      </c>
      <c r="IT23" s="33" t="str">
        <f>'miRNA Table'!B19</f>
        <v>hsa-let-7b-5p</v>
      </c>
      <c r="IU23" s="66">
        <f t="shared" si="0"/>
        <v>-0.24611111111111086</v>
      </c>
      <c r="IV23" s="109">
        <f t="shared" si="0"/>
        <v>1.3269874329243214E-2</v>
      </c>
    </row>
    <row r="24" spans="11:256" ht="15" customHeight="1" x14ac:dyDescent="0.25">
      <c r="K24" s="100">
        <f>'miRNA Table'!A20</f>
        <v>18</v>
      </c>
      <c r="L24" s="33" t="str">
        <f>'miRNA Table'!B20</f>
        <v>hsa-miR-205-5p</v>
      </c>
      <c r="M24" s="66">
        <f>IF(ISNUMBER(Results!G20),LOG(Results!G20,2),NA())</f>
        <v>-0.24611111111111086</v>
      </c>
      <c r="N24" s="109">
        <f>IF(ISNUMBER(Results!H20),Results!H20,NA())</f>
        <v>1.3269874329243214E-2</v>
      </c>
      <c r="O24" s="33" t="str">
        <f>Results!J20</f>
        <v>C</v>
      </c>
      <c r="IS24" s="33">
        <f>'miRNA Table'!A20</f>
        <v>18</v>
      </c>
      <c r="IT24" s="33" t="str">
        <f>'miRNA Table'!B20</f>
        <v>hsa-miR-205-5p</v>
      </c>
      <c r="IU24" s="66">
        <f t="shared" si="0"/>
        <v>-0.24611111111111086</v>
      </c>
      <c r="IV24" s="109">
        <f t="shared" si="0"/>
        <v>1.3269874329243214E-2</v>
      </c>
    </row>
    <row r="25" spans="11:256" ht="15" customHeight="1" x14ac:dyDescent="0.25">
      <c r="K25" s="100">
        <f>'miRNA Table'!A21</f>
        <v>19</v>
      </c>
      <c r="L25" s="33" t="str">
        <f>'miRNA Table'!B21</f>
        <v>hsa-miR-181a-5p</v>
      </c>
      <c r="M25" s="66">
        <f>IF(ISNUMBER(Results!G21),LOG(Results!G21,2),NA())</f>
        <v>-0.87277777777777799</v>
      </c>
      <c r="N25" s="109">
        <f>IF(ISNUMBER(Results!H21),Results!H21,NA())</f>
        <v>0.31015441004200317</v>
      </c>
      <c r="O25" s="33" t="str">
        <f>Results!J21</f>
        <v>B</v>
      </c>
      <c r="IS25" s="33">
        <f>'miRNA Table'!A21</f>
        <v>19</v>
      </c>
      <c r="IT25" s="33" t="str">
        <f>'miRNA Table'!B21</f>
        <v>hsa-miR-181a-5p</v>
      </c>
      <c r="IU25" s="66">
        <f>IF(ISNUMBER(M25),M25,"")</f>
        <v>-0.87277777777777799</v>
      </c>
      <c r="IV25" s="109">
        <f>IF(ISNUMBER(N25),N25,"")</f>
        <v>0.31015441004200317</v>
      </c>
    </row>
    <row r="26" spans="11:256" ht="15" customHeight="1" x14ac:dyDescent="0.25">
      <c r="K26" s="100">
        <f>'miRNA Table'!A22</f>
        <v>20</v>
      </c>
      <c r="L26" s="33" t="str">
        <f>'miRNA Table'!B22</f>
        <v>hsa-miR-130a-3p</v>
      </c>
      <c r="M26" s="66">
        <f>IF(ISNUMBER(Results!G22),LOG(Results!G22,2),NA())</f>
        <v>0.67055555555555579</v>
      </c>
      <c r="N26" s="109">
        <f>IF(ISNUMBER(Results!H22),Results!H22,NA())</f>
        <v>0.58619305620688711</v>
      </c>
      <c r="O26" s="33" t="str">
        <f>Results!J22</f>
        <v>B</v>
      </c>
      <c r="IS26" s="33">
        <f>'miRNA Table'!A22</f>
        <v>20</v>
      </c>
      <c r="IT26" s="33" t="str">
        <f>'miRNA Table'!B22</f>
        <v>hsa-miR-130a-3p</v>
      </c>
      <c r="IU26" s="66">
        <f t="shared" ref="IU26:IV37" si="1">IF(ISNUMBER(M26),M26,"")</f>
        <v>0.67055555555555579</v>
      </c>
      <c r="IV26" s="109">
        <f t="shared" si="1"/>
        <v>0.58619305620688711</v>
      </c>
    </row>
    <row r="27" spans="11:256" ht="15" customHeight="1" x14ac:dyDescent="0.25">
      <c r="K27" s="100">
        <f>'miRNA Table'!A23</f>
        <v>21</v>
      </c>
      <c r="L27" s="33" t="str">
        <f>'miRNA Table'!B23</f>
        <v>hsa-miR-140-5p</v>
      </c>
      <c r="M27" s="66">
        <f>IF(ISNUMBER(Results!G23),LOG(Results!G23,2),NA())</f>
        <v>6.7222222222219991E-2</v>
      </c>
      <c r="N27" s="109">
        <f>IF(ISNUMBER(Results!H23),Results!H23,NA())</f>
        <v>0.71950765268466921</v>
      </c>
      <c r="O27" s="33" t="str">
        <f>Results!J23</f>
        <v>B</v>
      </c>
      <c r="IS27" s="33">
        <f>'miRNA Table'!A23</f>
        <v>21</v>
      </c>
      <c r="IT27" s="33" t="str">
        <f>'miRNA Table'!B23</f>
        <v>hsa-miR-140-5p</v>
      </c>
      <c r="IU27" s="66">
        <f t="shared" si="1"/>
        <v>6.7222222222219991E-2</v>
      </c>
      <c r="IV27" s="109">
        <f t="shared" si="1"/>
        <v>0.71950765268466921</v>
      </c>
    </row>
    <row r="28" spans="11:256" ht="15" customHeight="1" x14ac:dyDescent="0.25">
      <c r="K28" s="100">
        <f>'miRNA Table'!A24</f>
        <v>22</v>
      </c>
      <c r="L28" s="33" t="str">
        <f>'miRNA Table'!B24</f>
        <v>hsa-miR-20a-5p</v>
      </c>
      <c r="M28" s="66">
        <f>IF(ISNUMBER(Results!G24),LOG(Results!G24,2),NA())</f>
        <v>0.23722222222222306</v>
      </c>
      <c r="N28" s="109">
        <f>IF(ISNUMBER(Results!H24),Results!H24,NA())</f>
        <v>0.53733028011413098</v>
      </c>
      <c r="O28" s="33" t="str">
        <f>Results!J24</f>
        <v>B</v>
      </c>
      <c r="IS28" s="33">
        <f>'miRNA Table'!A24</f>
        <v>22</v>
      </c>
      <c r="IT28" s="33" t="str">
        <f>'miRNA Table'!B24</f>
        <v>hsa-miR-20a-5p</v>
      </c>
      <c r="IU28" s="66">
        <f t="shared" si="1"/>
        <v>0.23722222222222306</v>
      </c>
      <c r="IV28" s="109">
        <f t="shared" si="1"/>
        <v>0.53733028011413098</v>
      </c>
    </row>
    <row r="29" spans="11:256" ht="15" customHeight="1" x14ac:dyDescent="0.25">
      <c r="K29" s="100">
        <f>'miRNA Table'!A25</f>
        <v>23</v>
      </c>
      <c r="L29" s="33" t="str">
        <f>'miRNA Table'!B25</f>
        <v>hsa-miR-146b-5p</v>
      </c>
      <c r="M29" s="66">
        <f>IF(ISNUMBER(Results!G25),LOG(Results!G25,2),NA())</f>
        <v>-0.1027777777777777</v>
      </c>
      <c r="N29" s="109">
        <f>IF(ISNUMBER(Results!H25),Results!H25,NA())</f>
        <v>0.74815134873969447</v>
      </c>
      <c r="O29" s="33" t="str">
        <f>Results!J25</f>
        <v>B</v>
      </c>
      <c r="IS29" s="33">
        <f>'miRNA Table'!A25</f>
        <v>23</v>
      </c>
      <c r="IT29" s="33" t="str">
        <f>'miRNA Table'!B25</f>
        <v>hsa-miR-146b-5p</v>
      </c>
      <c r="IU29" s="66">
        <f t="shared" si="1"/>
        <v>-0.1027777777777777</v>
      </c>
      <c r="IV29" s="109">
        <f t="shared" si="1"/>
        <v>0.74815134873969447</v>
      </c>
    </row>
    <row r="30" spans="11:256" ht="15" customHeight="1" x14ac:dyDescent="0.25">
      <c r="K30" s="100">
        <f>'miRNA Table'!A26</f>
        <v>24</v>
      </c>
      <c r="L30" s="33" t="str">
        <f>'miRNA Table'!B26</f>
        <v>hsa-miR-132-3p</v>
      </c>
      <c r="M30" s="66">
        <f>IF(ISNUMBER(Results!G26),LOG(Results!G26,2),NA())</f>
        <v>-4.129444444444446</v>
      </c>
      <c r="N30" s="109">
        <f>IF(ISNUMBER(Results!H26),Results!H26,NA())</f>
        <v>1.1009489549526376E-3</v>
      </c>
      <c r="O30" s="33" t="str">
        <f>Results!J26</f>
        <v>A</v>
      </c>
      <c r="IS30" s="33">
        <f>'miRNA Table'!A26</f>
        <v>24</v>
      </c>
      <c r="IT30" s="33" t="str">
        <f>'miRNA Table'!B26</f>
        <v>hsa-miR-132-3p</v>
      </c>
      <c r="IU30" s="66">
        <f t="shared" si="1"/>
        <v>-4.129444444444446</v>
      </c>
      <c r="IV30" s="109">
        <f t="shared" si="1"/>
        <v>1.1009489549526376E-3</v>
      </c>
    </row>
    <row r="31" spans="11:256" ht="15" customHeight="1" x14ac:dyDescent="0.25">
      <c r="K31" s="100">
        <f>'miRNA Table'!A27</f>
        <v>25</v>
      </c>
      <c r="L31" s="33" t="str">
        <f>'miRNA Table'!B27</f>
        <v>hsa-miR-193b-3p</v>
      </c>
      <c r="M31" s="66">
        <f>IF(ISNUMBER(Results!G27),LOG(Results!G27,2),NA())</f>
        <v>-0.24611111111111086</v>
      </c>
      <c r="N31" s="109">
        <f>IF(ISNUMBER(Results!H27),Results!H27,NA())</f>
        <v>1.3269874329243214E-2</v>
      </c>
      <c r="O31" s="33" t="str">
        <f>Results!J27</f>
        <v>C</v>
      </c>
      <c r="IS31" s="33">
        <f>'miRNA Table'!A27</f>
        <v>25</v>
      </c>
      <c r="IT31" s="33" t="str">
        <f>'miRNA Table'!B27</f>
        <v>hsa-miR-193b-3p</v>
      </c>
      <c r="IU31" s="66">
        <f t="shared" si="1"/>
        <v>-0.24611111111111086</v>
      </c>
      <c r="IV31" s="109">
        <f t="shared" si="1"/>
        <v>1.3269874329243214E-2</v>
      </c>
    </row>
    <row r="32" spans="11:256" ht="15" customHeight="1" x14ac:dyDescent="0.25">
      <c r="K32" s="100">
        <f>'miRNA Table'!A28</f>
        <v>26</v>
      </c>
      <c r="L32" s="33" t="str">
        <f>'miRNA Table'!B28</f>
        <v>hsa-miR-183-5p</v>
      </c>
      <c r="M32" s="66">
        <f>IF(ISNUMBER(Results!G28),LOG(Results!G28,2),NA())</f>
        <v>-2.282777777777778</v>
      </c>
      <c r="N32" s="109">
        <f>IF(ISNUMBER(Results!H28),Results!H28,NA())</f>
        <v>3.5854572982384979E-3</v>
      </c>
      <c r="O32" s="33" t="str">
        <f>Results!J28</f>
        <v>A</v>
      </c>
      <c r="IS32" s="33">
        <f>'miRNA Table'!A28</f>
        <v>26</v>
      </c>
      <c r="IT32" s="33" t="str">
        <f>'miRNA Table'!B28</f>
        <v>hsa-miR-183-5p</v>
      </c>
      <c r="IU32" s="66">
        <f t="shared" si="1"/>
        <v>-2.282777777777778</v>
      </c>
      <c r="IV32" s="109">
        <f t="shared" si="1"/>
        <v>3.5854572982384979E-3</v>
      </c>
    </row>
    <row r="33" spans="11:256" ht="15" customHeight="1" x14ac:dyDescent="0.25">
      <c r="K33" s="100">
        <f>'miRNA Table'!A29</f>
        <v>27</v>
      </c>
      <c r="L33" s="33" t="str">
        <f>'miRNA Table'!B29</f>
        <v>hsa-miR-34c-5p</v>
      </c>
      <c r="M33" s="66">
        <f>IF(ISNUMBER(Results!G29),LOG(Results!G29,2),NA())</f>
        <v>8.5972222222222214</v>
      </c>
      <c r="N33" s="109">
        <f>IF(ISNUMBER(Results!H29),Results!H29,NA())</f>
        <v>4.4129409627280518E-8</v>
      </c>
      <c r="O33" s="33" t="str">
        <f>Results!J29</f>
        <v>OKAY</v>
      </c>
      <c r="IS33" s="33">
        <f>'miRNA Table'!A29</f>
        <v>27</v>
      </c>
      <c r="IT33" s="33" t="str">
        <f>'miRNA Table'!B29</f>
        <v>hsa-miR-34c-5p</v>
      </c>
      <c r="IU33" s="66">
        <f t="shared" si="1"/>
        <v>8.5972222222222214</v>
      </c>
      <c r="IV33" s="109">
        <f t="shared" si="1"/>
        <v>4.4129409627280518E-8</v>
      </c>
    </row>
    <row r="34" spans="11:256" ht="15" customHeight="1" x14ac:dyDescent="0.25">
      <c r="K34" s="100">
        <f>'miRNA Table'!A30</f>
        <v>28</v>
      </c>
      <c r="L34" s="33" t="str">
        <f>'miRNA Table'!B30</f>
        <v>hsa-miR-30c-5p</v>
      </c>
      <c r="M34" s="66">
        <f>IF(ISNUMBER(Results!G30),LOG(Results!G30,2),NA())</f>
        <v>-1.1194444444444454</v>
      </c>
      <c r="N34" s="109">
        <f>IF(ISNUMBER(Results!H30),Results!H30,NA())</f>
        <v>6.1557212352791029E-3</v>
      </c>
      <c r="O34" s="33" t="str">
        <f>Results!J30</f>
        <v>OKAY</v>
      </c>
      <c r="IS34" s="33">
        <f>'miRNA Table'!A30</f>
        <v>28</v>
      </c>
      <c r="IT34" s="33" t="str">
        <f>'miRNA Table'!B30</f>
        <v>hsa-miR-30c-5p</v>
      </c>
      <c r="IU34" s="66">
        <f t="shared" si="1"/>
        <v>-1.1194444444444454</v>
      </c>
      <c r="IV34" s="109">
        <f t="shared" si="1"/>
        <v>6.1557212352791029E-3</v>
      </c>
    </row>
    <row r="35" spans="11:256" ht="15" customHeight="1" x14ac:dyDescent="0.25">
      <c r="K35" s="100">
        <f>'miRNA Table'!A31</f>
        <v>29</v>
      </c>
      <c r="L35" s="33" t="str">
        <f>'miRNA Table'!B31</f>
        <v>hsa-miR-148a-3p</v>
      </c>
      <c r="M35" s="66">
        <f>IF(ISNUMBER(Results!G31),LOG(Results!G31,2),NA())</f>
        <v>5.5305555555555541</v>
      </c>
      <c r="N35" s="109">
        <f>IF(ISNUMBER(Results!H31),Results!H31,NA())</f>
        <v>3.487277796095282E-5</v>
      </c>
      <c r="O35" s="33" t="str">
        <f>Results!J31</f>
        <v>OKAY</v>
      </c>
      <c r="IS35" s="33">
        <f>'miRNA Table'!A31</f>
        <v>29</v>
      </c>
      <c r="IT35" s="33" t="str">
        <f>'miRNA Table'!B31</f>
        <v>hsa-miR-148a-3p</v>
      </c>
      <c r="IU35" s="66">
        <f t="shared" si="1"/>
        <v>5.5305555555555541</v>
      </c>
      <c r="IV35" s="109">
        <f t="shared" si="1"/>
        <v>3.487277796095282E-5</v>
      </c>
    </row>
    <row r="36" spans="11:256" ht="15" customHeight="1" x14ac:dyDescent="0.25">
      <c r="K36" s="100">
        <f>'miRNA Table'!A32</f>
        <v>30</v>
      </c>
      <c r="L36" s="33" t="str">
        <f>'miRNA Table'!B32</f>
        <v>hsa-miR-134-5p</v>
      </c>
      <c r="M36" s="66">
        <f>IF(ISNUMBER(Results!G32),LOG(Results!G32,2),NA())</f>
        <v>6.6538888888888899</v>
      </c>
      <c r="N36" s="109">
        <f>IF(ISNUMBER(Results!H32),Results!H32,NA())</f>
        <v>1.1889296705739356E-6</v>
      </c>
      <c r="O36" s="33" t="str">
        <f>Results!J32</f>
        <v>A</v>
      </c>
      <c r="IS36" s="33">
        <f>'miRNA Table'!A32</f>
        <v>30</v>
      </c>
      <c r="IT36" s="33" t="str">
        <f>'miRNA Table'!B32</f>
        <v>hsa-miR-134-5p</v>
      </c>
      <c r="IU36" s="66">
        <f t="shared" si="1"/>
        <v>6.6538888888888899</v>
      </c>
      <c r="IV36" s="109">
        <f t="shared" si="1"/>
        <v>1.1889296705739356E-6</v>
      </c>
    </row>
    <row r="37" spans="11:256" ht="15" customHeight="1" x14ac:dyDescent="0.25">
      <c r="K37" s="100">
        <f>'miRNA Table'!A33</f>
        <v>31</v>
      </c>
      <c r="L37" s="33" t="str">
        <f>'miRNA Table'!B33</f>
        <v>hsa-let-7g-5p</v>
      </c>
      <c r="M37" s="66">
        <f>IF(ISNUMBER(Results!G33),LOG(Results!G33,2),NA())</f>
        <v>-0.24944444444444397</v>
      </c>
      <c r="N37" s="109">
        <f>IF(ISNUMBER(Results!H33),Results!H33,NA())</f>
        <v>4.8473023083398084E-2</v>
      </c>
      <c r="O37" s="33" t="str">
        <f>Results!J33</f>
        <v>OKAY</v>
      </c>
      <c r="IS37" s="33">
        <f>'miRNA Table'!A33</f>
        <v>31</v>
      </c>
      <c r="IT37" s="33" t="str">
        <f>'miRNA Table'!B33</f>
        <v>hsa-let-7g-5p</v>
      </c>
      <c r="IU37" s="66">
        <f t="shared" si="1"/>
        <v>-0.24944444444444397</v>
      </c>
      <c r="IV37" s="109">
        <f t="shared" si="1"/>
        <v>4.8473023083398084E-2</v>
      </c>
    </row>
    <row r="38" spans="11:256" ht="15" customHeight="1" x14ac:dyDescent="0.25">
      <c r="K38" s="100">
        <f>'miRNA Table'!A34</f>
        <v>32</v>
      </c>
      <c r="L38" s="33" t="str">
        <f>'miRNA Table'!B34</f>
        <v>hsa-miR-138-5p</v>
      </c>
      <c r="M38" s="66">
        <f>IF(ISNUMBER(Results!G34),LOG(Results!G34,2),NA())</f>
        <v>-2.5294444444444424</v>
      </c>
      <c r="N38" s="109">
        <f>IF(ISNUMBER(Results!H34),Results!H34,NA())</f>
        <v>5.0712476864476524E-2</v>
      </c>
      <c r="O38" s="33" t="str">
        <f>Results!J34</f>
        <v>B</v>
      </c>
      <c r="IS38" s="33">
        <f>'miRNA Table'!A34</f>
        <v>32</v>
      </c>
      <c r="IT38" s="33" t="str">
        <f>'miRNA Table'!B34</f>
        <v>hsa-miR-138-5p</v>
      </c>
      <c r="IU38" s="66">
        <f>IF(ISNUMBER(M38),M38,"")</f>
        <v>-2.5294444444444424</v>
      </c>
      <c r="IV38" s="109">
        <f>IF(ISNUMBER(N38),N38,"")</f>
        <v>5.0712476864476524E-2</v>
      </c>
    </row>
    <row r="39" spans="11:256" ht="15" customHeight="1" x14ac:dyDescent="0.25">
      <c r="K39" s="100">
        <f>'miRNA Table'!A35</f>
        <v>33</v>
      </c>
      <c r="L39" s="33" t="str">
        <f>'miRNA Table'!B35</f>
        <v>hsa-miR-373-3p</v>
      </c>
      <c r="M39" s="66">
        <f>IF(ISNUMBER(Results!G35),LOG(Results!G35,2),NA())</f>
        <v>11.510555555555555</v>
      </c>
      <c r="N39" s="109">
        <f>IF(ISNUMBER(Results!H35),Results!H35,NA())</f>
        <v>4.2337980893813691E-6</v>
      </c>
      <c r="O39" s="33" t="str">
        <f>Results!J35</f>
        <v>A</v>
      </c>
      <c r="IS39" s="33">
        <f>'miRNA Table'!A35</f>
        <v>33</v>
      </c>
      <c r="IT39" s="33" t="str">
        <f>'miRNA Table'!B35</f>
        <v>hsa-miR-373-3p</v>
      </c>
      <c r="IU39" s="66">
        <f t="shared" ref="IU39:IV49" si="2">IF(ISNUMBER(M39),M39,"")</f>
        <v>11.510555555555555</v>
      </c>
      <c r="IV39" s="109">
        <f t="shared" si="2"/>
        <v>4.2337980893813691E-6</v>
      </c>
    </row>
    <row r="40" spans="11:256" ht="15" customHeight="1" x14ac:dyDescent="0.25">
      <c r="K40" s="100">
        <f>'miRNA Table'!A36</f>
        <v>34</v>
      </c>
      <c r="L40" s="33" t="str">
        <f>'miRNA Table'!B36</f>
        <v>hsa-let-7c-5p</v>
      </c>
      <c r="M40" s="66">
        <f>IF(ISNUMBER(Results!G36),LOG(Results!G36,2),NA())</f>
        <v>-0.409444444444445</v>
      </c>
      <c r="N40" s="109">
        <f>IF(ISNUMBER(Results!H36),Results!H36,NA())</f>
        <v>4.0588382613274817E-3</v>
      </c>
      <c r="O40" s="33" t="str">
        <f>Results!J36</f>
        <v>OKAY</v>
      </c>
      <c r="IS40" s="33">
        <f>'miRNA Table'!A36</f>
        <v>34</v>
      </c>
      <c r="IT40" s="33" t="str">
        <f>'miRNA Table'!B36</f>
        <v>hsa-let-7c-5p</v>
      </c>
      <c r="IU40" s="66">
        <f t="shared" si="2"/>
        <v>-0.409444444444445</v>
      </c>
      <c r="IV40" s="109">
        <f t="shared" si="2"/>
        <v>4.0588382613274817E-3</v>
      </c>
    </row>
    <row r="41" spans="11:256" ht="15" customHeight="1" x14ac:dyDescent="0.25">
      <c r="K41" s="100">
        <f>'miRNA Table'!A37</f>
        <v>35</v>
      </c>
      <c r="L41" s="33" t="str">
        <f>'miRNA Table'!B37</f>
        <v>hsa-let-7e-5p</v>
      </c>
      <c r="M41" s="66">
        <f>IF(ISNUMBER(Results!G37),LOG(Results!G37,2),NA())</f>
        <v>-2.1561111111111102</v>
      </c>
      <c r="N41" s="109">
        <f>IF(ISNUMBER(Results!H37),Results!H37,NA())</f>
        <v>1.0249745315911002E-3</v>
      </c>
      <c r="O41" s="33" t="str">
        <f>Results!J37</f>
        <v>OKAY</v>
      </c>
      <c r="IS41" s="33">
        <f>'miRNA Table'!A37</f>
        <v>35</v>
      </c>
      <c r="IT41" s="33" t="str">
        <f>'miRNA Table'!B37</f>
        <v>hsa-let-7e-5p</v>
      </c>
      <c r="IU41" s="66">
        <f t="shared" si="2"/>
        <v>-2.1561111111111102</v>
      </c>
      <c r="IV41" s="109">
        <f t="shared" si="2"/>
        <v>1.0249745315911002E-3</v>
      </c>
    </row>
    <row r="42" spans="11:256" ht="15" customHeight="1" x14ac:dyDescent="0.25">
      <c r="K42" s="100">
        <f>'miRNA Table'!A38</f>
        <v>36</v>
      </c>
      <c r="L42" s="33" t="str">
        <f>'miRNA Table'!B38</f>
        <v>hsa-miR-218-5p</v>
      </c>
      <c r="M42" s="66">
        <f>IF(ISNUMBER(Results!G38),LOG(Results!G38,2),NA())</f>
        <v>-1.5194444444444446</v>
      </c>
      <c r="N42" s="109">
        <f>IF(ISNUMBER(Results!H38),Results!H38,NA())</f>
        <v>1.1398409324725208E-6</v>
      </c>
      <c r="O42" s="33" t="str">
        <f>Results!J38</f>
        <v>OKAY</v>
      </c>
      <c r="IS42" s="33">
        <f>'miRNA Table'!A38</f>
        <v>36</v>
      </c>
      <c r="IT42" s="33" t="str">
        <f>'miRNA Table'!B38</f>
        <v>hsa-miR-218-5p</v>
      </c>
      <c r="IU42" s="66">
        <f t="shared" si="2"/>
        <v>-1.5194444444444446</v>
      </c>
      <c r="IV42" s="109">
        <f t="shared" si="2"/>
        <v>1.1398409324725208E-6</v>
      </c>
    </row>
    <row r="43" spans="11:256" ht="15" customHeight="1" x14ac:dyDescent="0.25">
      <c r="K43" s="100">
        <f>'miRNA Table'!A39</f>
        <v>37</v>
      </c>
      <c r="L43" s="33" t="str">
        <f>'miRNA Table'!B39</f>
        <v>hsa-miR-29b-3p</v>
      </c>
      <c r="M43" s="66">
        <f>IF(ISNUMBER(Results!G39),LOG(Results!G39,2),NA())</f>
        <v>12.450555555555557</v>
      </c>
      <c r="N43" s="109">
        <f>IF(ISNUMBER(Results!H39),Results!H39,NA())</f>
        <v>3.9471278812913826E-5</v>
      </c>
      <c r="O43" s="33" t="str">
        <f>Results!J39</f>
        <v>A</v>
      </c>
      <c r="IS43" s="33">
        <f>'miRNA Table'!A39</f>
        <v>37</v>
      </c>
      <c r="IT43" s="33" t="str">
        <f>'miRNA Table'!B39</f>
        <v>hsa-miR-29b-3p</v>
      </c>
      <c r="IU43" s="66">
        <f t="shared" si="2"/>
        <v>12.450555555555557</v>
      </c>
      <c r="IV43" s="109">
        <f t="shared" si="2"/>
        <v>3.9471278812913826E-5</v>
      </c>
    </row>
    <row r="44" spans="11:256" ht="15" customHeight="1" x14ac:dyDescent="0.25">
      <c r="K44" s="100">
        <f>'miRNA Table'!A40</f>
        <v>38</v>
      </c>
      <c r="L44" s="33" t="str">
        <f>'miRNA Table'!B40</f>
        <v>hsa-miR-146a-5p</v>
      </c>
      <c r="M44" s="66">
        <f>IF(ISNUMBER(Results!G40),LOG(Results!G40,2),NA())</f>
        <v>-0.24611111111111086</v>
      </c>
      <c r="N44" s="109">
        <f>IF(ISNUMBER(Results!H40),Results!H40,NA())</f>
        <v>1.3269874329243214E-2</v>
      </c>
      <c r="O44" s="33" t="str">
        <f>Results!J40</f>
        <v>C</v>
      </c>
      <c r="IS44" s="33">
        <f>'miRNA Table'!A40</f>
        <v>38</v>
      </c>
      <c r="IT44" s="33" t="str">
        <f>'miRNA Table'!B40</f>
        <v>hsa-miR-146a-5p</v>
      </c>
      <c r="IU44" s="66">
        <f t="shared" si="2"/>
        <v>-0.24611111111111086</v>
      </c>
      <c r="IV44" s="109">
        <f t="shared" si="2"/>
        <v>1.3269874329243214E-2</v>
      </c>
    </row>
    <row r="45" spans="11:256" ht="15" customHeight="1" x14ac:dyDescent="0.25">
      <c r="K45" s="100">
        <f>'miRNA Table'!A41</f>
        <v>39</v>
      </c>
      <c r="L45" s="33" t="str">
        <f>'miRNA Table'!B41</f>
        <v>hsa-miR-135b-5p</v>
      </c>
      <c r="M45" s="66">
        <f>IF(ISNUMBER(Results!G41),LOG(Results!G41,2),NA())</f>
        <v>-1.0761111111111108</v>
      </c>
      <c r="N45" s="109">
        <f>IF(ISNUMBER(Results!H41),Results!H41,NA())</f>
        <v>2.153461746016746E-3</v>
      </c>
      <c r="O45" s="33" t="str">
        <f>Results!J41</f>
        <v>OKAY</v>
      </c>
      <c r="IS45" s="33">
        <f>'miRNA Table'!A41</f>
        <v>39</v>
      </c>
      <c r="IT45" s="33" t="str">
        <f>'miRNA Table'!B41</f>
        <v>hsa-miR-135b-5p</v>
      </c>
      <c r="IU45" s="66">
        <f t="shared" si="2"/>
        <v>-1.0761111111111108</v>
      </c>
      <c r="IV45" s="109">
        <f t="shared" si="2"/>
        <v>2.153461746016746E-3</v>
      </c>
    </row>
    <row r="46" spans="11:256" ht="15" customHeight="1" x14ac:dyDescent="0.25">
      <c r="K46" s="100">
        <f>'miRNA Table'!A42</f>
        <v>40</v>
      </c>
      <c r="L46" s="33" t="str">
        <f>'miRNA Table'!B42</f>
        <v>hsa-miR-206</v>
      </c>
      <c r="M46" s="66">
        <f>IF(ISNUMBER(Results!G42),LOG(Results!G42,2),NA())</f>
        <v>-0.24611111111111086</v>
      </c>
      <c r="N46" s="109">
        <f>IF(ISNUMBER(Results!H42),Results!H42,NA())</f>
        <v>1.3269874329243214E-2</v>
      </c>
      <c r="O46" s="33" t="str">
        <f>Results!J42</f>
        <v>C</v>
      </c>
      <c r="IS46" s="33">
        <f>'miRNA Table'!A42</f>
        <v>40</v>
      </c>
      <c r="IT46" s="33" t="str">
        <f>'miRNA Table'!B42</f>
        <v>hsa-miR-206</v>
      </c>
      <c r="IU46" s="66">
        <f t="shared" si="2"/>
        <v>-0.24611111111111086</v>
      </c>
      <c r="IV46" s="109">
        <f t="shared" si="2"/>
        <v>1.3269874329243214E-2</v>
      </c>
    </row>
    <row r="47" spans="11:256" ht="15" customHeight="1" x14ac:dyDescent="0.25">
      <c r="K47" s="100">
        <f>'miRNA Table'!A43</f>
        <v>41</v>
      </c>
      <c r="L47" s="33" t="str">
        <f>'miRNA Table'!B43</f>
        <v>hsa-miR-124-3p</v>
      </c>
      <c r="M47" s="66">
        <f>IF(ISNUMBER(Results!G43),LOG(Results!G43,2),NA())</f>
        <v>-0.85277777777777963</v>
      </c>
      <c r="N47" s="109">
        <f>IF(ISNUMBER(Results!H43),Results!H43,NA())</f>
        <v>4.6109451312493308E-3</v>
      </c>
      <c r="O47" s="33" t="str">
        <f>Results!J43</f>
        <v>OKAY</v>
      </c>
      <c r="IS47" s="33">
        <f>'miRNA Table'!A43</f>
        <v>41</v>
      </c>
      <c r="IT47" s="33" t="str">
        <f>'miRNA Table'!B43</f>
        <v>hsa-miR-124-3p</v>
      </c>
      <c r="IU47" s="66">
        <f t="shared" si="2"/>
        <v>-0.85277777777777963</v>
      </c>
      <c r="IV47" s="109">
        <f t="shared" si="2"/>
        <v>4.6109451312493308E-3</v>
      </c>
    </row>
    <row r="48" spans="11:256" ht="15" customHeight="1" x14ac:dyDescent="0.25">
      <c r="K48" s="100">
        <f>'miRNA Table'!A44</f>
        <v>42</v>
      </c>
      <c r="L48" s="33" t="str">
        <f>'miRNA Table'!B44</f>
        <v>hsa-miR-21-5p</v>
      </c>
      <c r="M48" s="66">
        <f>IF(ISNUMBER(Results!G44),LOG(Results!G44,2),NA())</f>
        <v>-2.5994444444444436</v>
      </c>
      <c r="N48" s="109">
        <f>IF(ISNUMBER(Results!H44),Results!H44,NA())</f>
        <v>9.8639380562276172E-3</v>
      </c>
      <c r="O48" s="33" t="str">
        <f>Results!J44</f>
        <v>OKAY</v>
      </c>
      <c r="IS48" s="33">
        <f>'miRNA Table'!A44</f>
        <v>42</v>
      </c>
      <c r="IT48" s="33" t="str">
        <f>'miRNA Table'!B44</f>
        <v>hsa-miR-21-5p</v>
      </c>
      <c r="IU48" s="66">
        <f t="shared" si="2"/>
        <v>-2.5994444444444436</v>
      </c>
      <c r="IV48" s="109">
        <f t="shared" si="2"/>
        <v>9.8639380562276172E-3</v>
      </c>
    </row>
    <row r="49" spans="11:256" ht="15" customHeight="1" x14ac:dyDescent="0.25">
      <c r="K49" s="100">
        <f>'miRNA Table'!A45</f>
        <v>43</v>
      </c>
      <c r="L49" s="33" t="str">
        <f>'miRNA Table'!B45</f>
        <v>hsa-miR-181d-5p</v>
      </c>
      <c r="M49" s="66">
        <f>IF(ISNUMBER(Results!G45),LOG(Results!G45,2),NA())</f>
        <v>-4.4961111111111105</v>
      </c>
      <c r="N49" s="109">
        <f>IF(ISNUMBER(Results!H45),Results!H45,NA())</f>
        <v>5.3931737015205393E-7</v>
      </c>
      <c r="O49" s="33" t="str">
        <f>Results!J45</f>
        <v>OKAY</v>
      </c>
      <c r="IS49" s="33">
        <f>'miRNA Table'!A45</f>
        <v>43</v>
      </c>
      <c r="IT49" s="33" t="str">
        <f>'miRNA Table'!B45</f>
        <v>hsa-miR-181d-5p</v>
      </c>
      <c r="IU49" s="66">
        <f t="shared" si="2"/>
        <v>-4.4961111111111105</v>
      </c>
      <c r="IV49" s="109">
        <f t="shared" si="2"/>
        <v>5.3931737015205393E-7</v>
      </c>
    </row>
    <row r="50" spans="11:256" ht="15" customHeight="1" x14ac:dyDescent="0.25">
      <c r="K50" s="100">
        <f>'miRNA Table'!A46</f>
        <v>44</v>
      </c>
      <c r="L50" s="33" t="str">
        <f>'miRNA Table'!B46</f>
        <v>hsa-miR-301a-3p</v>
      </c>
      <c r="M50" s="66">
        <f>IF(ISNUMBER(Results!G46),LOG(Results!G46,2),NA())</f>
        <v>-3.2727777777777773</v>
      </c>
      <c r="N50" s="109">
        <f>IF(ISNUMBER(Results!H46),Results!H46,NA())</f>
        <v>7.5436722851574478E-6</v>
      </c>
      <c r="O50" s="33" t="str">
        <f>Results!J46</f>
        <v>OKAY</v>
      </c>
      <c r="IS50" s="33">
        <f>'miRNA Table'!A46</f>
        <v>44</v>
      </c>
      <c r="IT50" s="33" t="str">
        <f>'miRNA Table'!B46</f>
        <v>hsa-miR-301a-3p</v>
      </c>
      <c r="IU50" s="66">
        <f>IF(ISNUMBER(M50),M50,"")</f>
        <v>-3.2727777777777773</v>
      </c>
      <c r="IV50" s="109">
        <f>IF(ISNUMBER(N50),N50,"")</f>
        <v>7.5436722851574478E-6</v>
      </c>
    </row>
    <row r="51" spans="11:256" ht="15" customHeight="1" x14ac:dyDescent="0.25">
      <c r="K51" s="100">
        <f>'miRNA Table'!A47</f>
        <v>45</v>
      </c>
      <c r="L51" s="33" t="str">
        <f>'miRNA Table'!B47</f>
        <v>hsa-miR-200c-3p</v>
      </c>
      <c r="M51" s="66">
        <f>IF(ISNUMBER(Results!G47),LOG(Results!G47,2),NA())</f>
        <v>-0.24611111111111086</v>
      </c>
      <c r="N51" s="109">
        <f>IF(ISNUMBER(Results!H47),Results!H47,NA())</f>
        <v>1.3269874329243214E-2</v>
      </c>
      <c r="O51" s="33" t="str">
        <f>Results!J47</f>
        <v>C</v>
      </c>
      <c r="IS51" s="33">
        <f>'miRNA Table'!A47</f>
        <v>45</v>
      </c>
      <c r="IT51" s="33" t="str">
        <f>'miRNA Table'!B47</f>
        <v>hsa-miR-200c-3p</v>
      </c>
      <c r="IU51" s="66">
        <f t="shared" ref="IU51:IV64" si="3">IF(ISNUMBER(M51),M51,"")</f>
        <v>-0.24611111111111086</v>
      </c>
      <c r="IV51" s="109">
        <f t="shared" si="3"/>
        <v>1.3269874329243214E-2</v>
      </c>
    </row>
    <row r="52" spans="11:256" ht="15" customHeight="1" x14ac:dyDescent="0.25">
      <c r="K52" s="100">
        <f>'miRNA Table'!A48</f>
        <v>46</v>
      </c>
      <c r="L52" s="33" t="str">
        <f>'miRNA Table'!B48</f>
        <v>hsa-miR-100-5p</v>
      </c>
      <c r="M52" s="66">
        <f>IF(ISNUMBER(Results!G48),LOG(Results!G48,2),NA())</f>
        <v>0.78388888888888919</v>
      </c>
      <c r="N52" s="109">
        <f>IF(ISNUMBER(Results!H48),Results!H48,NA())</f>
        <v>8.1436513939330789E-3</v>
      </c>
      <c r="O52" s="33" t="str">
        <f>Results!J48</f>
        <v>OKAY</v>
      </c>
      <c r="IS52" s="33">
        <f>'miRNA Table'!A48</f>
        <v>46</v>
      </c>
      <c r="IT52" s="33" t="str">
        <f>'miRNA Table'!B48</f>
        <v>hsa-miR-100-5p</v>
      </c>
      <c r="IU52" s="66">
        <f t="shared" si="3"/>
        <v>0.78388888888888919</v>
      </c>
      <c r="IV52" s="109">
        <f t="shared" si="3"/>
        <v>8.1436513939330789E-3</v>
      </c>
    </row>
    <row r="53" spans="11:256" ht="15" customHeight="1" x14ac:dyDescent="0.25">
      <c r="K53" s="100">
        <f>'miRNA Table'!A49</f>
        <v>47</v>
      </c>
      <c r="L53" s="33" t="str">
        <f>'miRNA Table'!B49</f>
        <v>hsa-miR-10b-5p</v>
      </c>
      <c r="M53" s="66">
        <f>IF(ISNUMBER(Results!G49),LOG(Results!G49,2),NA())</f>
        <v>-0.806111111111112</v>
      </c>
      <c r="N53" s="109">
        <f>IF(ISNUMBER(Results!H49),Results!H49,NA())</f>
        <v>5.9649057402081831E-2</v>
      </c>
      <c r="O53" s="33" t="str">
        <f>Results!J49</f>
        <v>A</v>
      </c>
      <c r="IS53" s="33">
        <f>'miRNA Table'!A49</f>
        <v>47</v>
      </c>
      <c r="IT53" s="33" t="str">
        <f>'miRNA Table'!B49</f>
        <v>hsa-miR-10b-5p</v>
      </c>
      <c r="IU53" s="66">
        <f t="shared" si="3"/>
        <v>-0.806111111111112</v>
      </c>
      <c r="IV53" s="109">
        <f t="shared" si="3"/>
        <v>5.9649057402081831E-2</v>
      </c>
    </row>
    <row r="54" spans="11:256" ht="15" customHeight="1" x14ac:dyDescent="0.25">
      <c r="K54" s="100">
        <f>'miRNA Table'!A50</f>
        <v>48</v>
      </c>
      <c r="L54" s="33" t="str">
        <f>'miRNA Table'!B50</f>
        <v>hsa-miR-155-5p</v>
      </c>
      <c r="M54" s="66">
        <f>IF(ISNUMBER(Results!G50),LOG(Results!G50,2),NA())</f>
        <v>-3.9261111111111093</v>
      </c>
      <c r="N54" s="109">
        <f>IF(ISNUMBER(Results!H50),Results!H50,NA())</f>
        <v>9.3598925473142372E-3</v>
      </c>
      <c r="O54" s="33" t="str">
        <f>Results!J50</f>
        <v>OKAY</v>
      </c>
      <c r="IS54" s="33">
        <f>'miRNA Table'!A50</f>
        <v>48</v>
      </c>
      <c r="IT54" s="33" t="str">
        <f>'miRNA Table'!B50</f>
        <v>hsa-miR-155-5p</v>
      </c>
      <c r="IU54" s="66">
        <f t="shared" si="3"/>
        <v>-3.9261111111111093</v>
      </c>
      <c r="IV54" s="109">
        <f t="shared" si="3"/>
        <v>9.3598925473142372E-3</v>
      </c>
    </row>
    <row r="55" spans="11:256" ht="15" customHeight="1" x14ac:dyDescent="0.25">
      <c r="K55" s="100">
        <f>'miRNA Table'!A51</f>
        <v>49</v>
      </c>
      <c r="L55" s="33" t="str">
        <f>'miRNA Table'!B51</f>
        <v>hsa-miR-1-3p</v>
      </c>
      <c r="M55" s="66">
        <f>IF(ISNUMBER(Results!G51),LOG(Results!G51,2),NA())</f>
        <v>0.42722222222222367</v>
      </c>
      <c r="N55" s="109">
        <f>IF(ISNUMBER(Results!H51),Results!H51,NA())</f>
        <v>0.73943988783066827</v>
      </c>
      <c r="O55" s="33" t="str">
        <f>Results!J51</f>
        <v>B</v>
      </c>
      <c r="IS55" s="33">
        <f>'miRNA Table'!A51</f>
        <v>49</v>
      </c>
      <c r="IT55" s="33" t="str">
        <f>'miRNA Table'!B51</f>
        <v>hsa-miR-1-3p</v>
      </c>
      <c r="IU55" s="66">
        <f t="shared" si="3"/>
        <v>0.42722222222222367</v>
      </c>
      <c r="IV55" s="109">
        <f t="shared" si="3"/>
        <v>0.73943988783066827</v>
      </c>
    </row>
    <row r="56" spans="11:256" ht="15" customHeight="1" x14ac:dyDescent="0.25">
      <c r="K56" s="100">
        <f>'miRNA Table'!A52</f>
        <v>50</v>
      </c>
      <c r="L56" s="33" t="str">
        <f>'miRNA Table'!B52</f>
        <v>hsa-miR-150-5p</v>
      </c>
      <c r="M56" s="66">
        <f>IF(ISNUMBER(Results!G52),LOG(Results!G52,2),NA())</f>
        <v>-1.8661111111111119</v>
      </c>
      <c r="N56" s="109">
        <f>IF(ISNUMBER(Results!H52),Results!H52,NA())</f>
        <v>0.12680752019251063</v>
      </c>
      <c r="O56" s="33" t="str">
        <f>Results!J52</f>
        <v>OKAY</v>
      </c>
      <c r="IS56" s="33">
        <f>'miRNA Table'!A52</f>
        <v>50</v>
      </c>
      <c r="IT56" s="33" t="str">
        <f>'miRNA Table'!B52</f>
        <v>hsa-miR-150-5p</v>
      </c>
      <c r="IU56" s="66">
        <f t="shared" si="3"/>
        <v>-1.8661111111111119</v>
      </c>
      <c r="IV56" s="109">
        <f t="shared" si="3"/>
        <v>0.12680752019251063</v>
      </c>
    </row>
    <row r="57" spans="11:256" ht="15" customHeight="1" x14ac:dyDescent="0.25">
      <c r="K57" s="100">
        <f>'miRNA Table'!A53</f>
        <v>51</v>
      </c>
      <c r="L57" s="33" t="str">
        <f>'miRNA Table'!B53</f>
        <v>hsa-let-7i-5p</v>
      </c>
      <c r="M57" s="66">
        <f>IF(ISNUMBER(Results!G53),LOG(Results!G53,2),NA())</f>
        <v>15.103888888888889</v>
      </c>
      <c r="N57" s="109">
        <f>IF(ISNUMBER(Results!H53),Results!H53,NA())</f>
        <v>6.9165659176110692E-7</v>
      </c>
      <c r="O57" s="33" t="str">
        <f>Results!J53</f>
        <v>OKAY</v>
      </c>
      <c r="IS57" s="33">
        <f>'miRNA Table'!A53</f>
        <v>51</v>
      </c>
      <c r="IT57" s="33" t="str">
        <f>'miRNA Table'!B53</f>
        <v>hsa-let-7i-5p</v>
      </c>
      <c r="IU57" s="66">
        <f t="shared" si="3"/>
        <v>15.103888888888889</v>
      </c>
      <c r="IV57" s="109">
        <f t="shared" si="3"/>
        <v>6.9165659176110692E-7</v>
      </c>
    </row>
    <row r="58" spans="11:256" ht="15" customHeight="1" x14ac:dyDescent="0.25">
      <c r="K58" s="100">
        <f>'miRNA Table'!A54</f>
        <v>52</v>
      </c>
      <c r="L58" s="33" t="str">
        <f>'miRNA Table'!B54</f>
        <v>hsa-miR-27b-3p</v>
      </c>
      <c r="M58" s="66">
        <f>IF(ISNUMBER(Results!G54),LOG(Results!G54,2),NA())</f>
        <v>0.56055555555555281</v>
      </c>
      <c r="N58" s="109">
        <f>IF(ISNUMBER(Results!H54),Results!H54,NA())</f>
        <v>0.12446105559433519</v>
      </c>
      <c r="O58" s="33" t="str">
        <f>Results!J54</f>
        <v>B</v>
      </c>
      <c r="IS58" s="33">
        <f>'miRNA Table'!A54</f>
        <v>52</v>
      </c>
      <c r="IT58" s="33" t="str">
        <f>'miRNA Table'!B54</f>
        <v>hsa-miR-27b-3p</v>
      </c>
      <c r="IU58" s="66">
        <f t="shared" si="3"/>
        <v>0.56055555555555281</v>
      </c>
      <c r="IV58" s="109">
        <f t="shared" si="3"/>
        <v>0.12446105559433519</v>
      </c>
    </row>
    <row r="59" spans="11:256" ht="15" customHeight="1" x14ac:dyDescent="0.25">
      <c r="K59" s="100">
        <f>'miRNA Table'!A55</f>
        <v>53</v>
      </c>
      <c r="L59" s="33" t="str">
        <f>'miRNA Table'!B55</f>
        <v>hsa-miR-7-5p</v>
      </c>
      <c r="M59" s="66">
        <f>IF(ISNUMBER(Results!G55),LOG(Results!G55,2),NA())</f>
        <v>10.130555555555555</v>
      </c>
      <c r="N59" s="109">
        <f>IF(ISNUMBER(Results!H55),Results!H55,NA())</f>
        <v>2.0945575879421097E-6</v>
      </c>
      <c r="O59" s="33" t="str">
        <f>Results!J55</f>
        <v>A</v>
      </c>
      <c r="IS59" s="33">
        <f>'miRNA Table'!A55</f>
        <v>53</v>
      </c>
      <c r="IT59" s="33" t="str">
        <f>'miRNA Table'!B55</f>
        <v>hsa-miR-7-5p</v>
      </c>
      <c r="IU59" s="66">
        <f t="shared" si="3"/>
        <v>10.130555555555555</v>
      </c>
      <c r="IV59" s="109">
        <f t="shared" si="3"/>
        <v>2.0945575879421097E-6</v>
      </c>
    </row>
    <row r="60" spans="11:256" ht="15" customHeight="1" x14ac:dyDescent="0.25">
      <c r="K60" s="100">
        <f>'miRNA Table'!A56</f>
        <v>54</v>
      </c>
      <c r="L60" s="33" t="str">
        <f>'miRNA Table'!B56</f>
        <v>hsa-miR-127-5p</v>
      </c>
      <c r="M60" s="66">
        <f>IF(ISNUMBER(Results!G56),LOG(Results!G56,2),NA())</f>
        <v>12.820555555555558</v>
      </c>
      <c r="N60" s="109">
        <f>IF(ISNUMBER(Results!H56),Results!H56,NA())</f>
        <v>1.0240278421039051E-7</v>
      </c>
      <c r="O60" s="33" t="str">
        <f>Results!J56</f>
        <v>A</v>
      </c>
      <c r="IS60" s="33">
        <f>'miRNA Table'!A56</f>
        <v>54</v>
      </c>
      <c r="IT60" s="33" t="str">
        <f>'miRNA Table'!B56</f>
        <v>hsa-miR-127-5p</v>
      </c>
      <c r="IU60" s="66">
        <f t="shared" si="3"/>
        <v>12.820555555555558</v>
      </c>
      <c r="IV60" s="109">
        <f t="shared" si="3"/>
        <v>1.0240278421039051E-7</v>
      </c>
    </row>
    <row r="61" spans="11:256" ht="15" customHeight="1" x14ac:dyDescent="0.25">
      <c r="K61" s="100">
        <f>'miRNA Table'!A57</f>
        <v>55</v>
      </c>
      <c r="L61" s="33" t="str">
        <f>'miRNA Table'!B57</f>
        <v>hsa-miR-29a-3p</v>
      </c>
      <c r="M61" s="66">
        <f>IF(ISNUMBER(Results!G57),LOG(Results!G57,2),NA())</f>
        <v>-0.15944444444444361</v>
      </c>
      <c r="N61" s="109">
        <f>IF(ISNUMBER(Results!H57),Results!H57,NA())</f>
        <v>0.13298649241595328</v>
      </c>
      <c r="O61" s="33" t="str">
        <f>Results!J57</f>
        <v>OKAY</v>
      </c>
      <c r="IS61" s="33">
        <f>'miRNA Table'!A57</f>
        <v>55</v>
      </c>
      <c r="IT61" s="33" t="str">
        <f>'miRNA Table'!B57</f>
        <v>hsa-miR-29a-3p</v>
      </c>
      <c r="IU61" s="66">
        <f t="shared" si="3"/>
        <v>-0.15944444444444361</v>
      </c>
      <c r="IV61" s="109">
        <f t="shared" si="3"/>
        <v>0.13298649241595328</v>
      </c>
    </row>
    <row r="62" spans="11:256" ht="15" customHeight="1" x14ac:dyDescent="0.25">
      <c r="K62" s="100">
        <f>'miRNA Table'!A58</f>
        <v>56</v>
      </c>
      <c r="L62" s="33" t="str">
        <f>'miRNA Table'!B58</f>
        <v>hsa-miR-191-5p</v>
      </c>
      <c r="M62" s="66">
        <f>IF(ISNUMBER(Results!G58),LOG(Results!G58,2),NA())</f>
        <v>14.780555555555555</v>
      </c>
      <c r="N62" s="109">
        <f>IF(ISNUMBER(Results!H58),Results!H58,NA())</f>
        <v>4.4595829395512632E-7</v>
      </c>
      <c r="O62" s="33" t="str">
        <f>Results!J58</f>
        <v>A</v>
      </c>
      <c r="IS62" s="33">
        <f>'miRNA Table'!A58</f>
        <v>56</v>
      </c>
      <c r="IT62" s="33" t="str">
        <f>'miRNA Table'!B58</f>
        <v>hsa-miR-191-5p</v>
      </c>
      <c r="IU62" s="66">
        <f t="shared" si="3"/>
        <v>14.780555555555555</v>
      </c>
      <c r="IV62" s="109">
        <f t="shared" si="3"/>
        <v>4.4595829395512632E-7</v>
      </c>
    </row>
    <row r="63" spans="11:256" ht="15" customHeight="1" x14ac:dyDescent="0.25">
      <c r="K63" s="100">
        <f>'miRNA Table'!A59</f>
        <v>57</v>
      </c>
      <c r="L63" s="33" t="str">
        <f>'miRNA Table'!B59</f>
        <v>hsa-let-7d-5p</v>
      </c>
      <c r="M63" s="66">
        <f>IF(ISNUMBER(Results!G59),LOG(Results!G59,2),NA())</f>
        <v>6.388888888888454E-2</v>
      </c>
      <c r="N63" s="109">
        <f>IF(ISNUMBER(Results!H59),Results!H59,NA())</f>
        <v>0.83069326676026767</v>
      </c>
      <c r="O63" s="33" t="str">
        <f>Results!J59</f>
        <v>B</v>
      </c>
      <c r="IS63" s="33">
        <f>'miRNA Table'!A59</f>
        <v>57</v>
      </c>
      <c r="IT63" s="33" t="str">
        <f>'miRNA Table'!B59</f>
        <v>hsa-let-7d-5p</v>
      </c>
      <c r="IU63" s="66">
        <f t="shared" si="3"/>
        <v>6.388888888888454E-2</v>
      </c>
      <c r="IV63" s="109">
        <f t="shared" si="3"/>
        <v>0.83069326676026767</v>
      </c>
    </row>
    <row r="64" spans="11:256" ht="15" customHeight="1" x14ac:dyDescent="0.25">
      <c r="K64" s="100">
        <f>'miRNA Table'!A60</f>
        <v>58</v>
      </c>
      <c r="L64" s="33" t="str">
        <f>'miRNA Table'!B60</f>
        <v>hsa-miR-9-5p</v>
      </c>
      <c r="M64" s="66">
        <f>IF(ISNUMBER(Results!G60),LOG(Results!G60,2),NA())</f>
        <v>7.2638888888888884</v>
      </c>
      <c r="N64" s="109">
        <f>IF(ISNUMBER(Results!H60),Results!H60,NA())</f>
        <v>9.4859753127332871E-6</v>
      </c>
      <c r="O64" s="33" t="str">
        <f>Results!J60</f>
        <v>OKAY</v>
      </c>
      <c r="IS64" s="33">
        <f>'miRNA Table'!A60</f>
        <v>58</v>
      </c>
      <c r="IT64" s="33" t="str">
        <f>'miRNA Table'!B60</f>
        <v>hsa-miR-9-5p</v>
      </c>
      <c r="IU64" s="66">
        <f t="shared" si="3"/>
        <v>7.2638888888888884</v>
      </c>
      <c r="IV64" s="109">
        <f t="shared" si="3"/>
        <v>9.4859753127332871E-6</v>
      </c>
    </row>
    <row r="65" spans="11:256" ht="15" customHeight="1" x14ac:dyDescent="0.25">
      <c r="K65" s="100">
        <f>'miRNA Table'!A61</f>
        <v>59</v>
      </c>
      <c r="L65" s="33" t="str">
        <f>'miRNA Table'!B61</f>
        <v>hsa-let-7f-5p</v>
      </c>
      <c r="M65" s="66">
        <f>IF(ISNUMBER(Results!G61),LOG(Results!G61,2),NA())</f>
        <v>0.86055555555555574</v>
      </c>
      <c r="N65" s="109">
        <f>IF(ISNUMBER(Results!H61),Results!H61,NA())</f>
        <v>1.6125747998889625E-4</v>
      </c>
      <c r="O65" s="33" t="str">
        <f>Results!J61</f>
        <v>OKAY</v>
      </c>
      <c r="IS65" s="33">
        <f>'miRNA Table'!A61</f>
        <v>59</v>
      </c>
      <c r="IT65" s="33" t="str">
        <f>'miRNA Table'!B61</f>
        <v>hsa-let-7f-5p</v>
      </c>
      <c r="IU65" s="66">
        <f>IF(ISNUMBER(M65),M65,"")</f>
        <v>0.86055555555555574</v>
      </c>
      <c r="IV65" s="109">
        <f>IF(ISNUMBER(N65),N65,"")</f>
        <v>1.6125747998889625E-4</v>
      </c>
    </row>
    <row r="66" spans="11:256" ht="15" customHeight="1" x14ac:dyDescent="0.25">
      <c r="K66" s="100">
        <f>'miRNA Table'!A62</f>
        <v>60</v>
      </c>
      <c r="L66" s="33" t="str">
        <f>'miRNA Table'!B62</f>
        <v>hsa-miR-10a-5p</v>
      </c>
      <c r="M66" s="66">
        <f>IF(ISNUMBER(Results!G62),LOG(Results!G62,2),NA())</f>
        <v>0.17722222222222242</v>
      </c>
      <c r="N66" s="109">
        <f>IF(ISNUMBER(Results!H62),Results!H62,NA())</f>
        <v>0.16710943118310853</v>
      </c>
      <c r="O66" s="33" t="str">
        <f>Results!J62</f>
        <v>OKAY</v>
      </c>
      <c r="IS66" s="33">
        <f>'miRNA Table'!A62</f>
        <v>60</v>
      </c>
      <c r="IT66" s="33" t="str">
        <f>'miRNA Table'!B62</f>
        <v>hsa-miR-10a-5p</v>
      </c>
      <c r="IU66" s="66">
        <f t="shared" ref="IU66:IV77" si="4">IF(ISNUMBER(M66),M66,"")</f>
        <v>0.17722222222222242</v>
      </c>
      <c r="IV66" s="109">
        <f t="shared" si="4"/>
        <v>0.16710943118310853</v>
      </c>
    </row>
    <row r="67" spans="11:256" ht="15" customHeight="1" x14ac:dyDescent="0.25">
      <c r="K67" s="100">
        <f>'miRNA Table'!A63</f>
        <v>61</v>
      </c>
      <c r="L67" s="33" t="str">
        <f>'miRNA Table'!B63</f>
        <v>hsa-miR-181b-5p</v>
      </c>
      <c r="M67" s="66">
        <f>IF(ISNUMBER(Results!G63),LOG(Results!G63,2),NA())</f>
        <v>-0.10611111111111002</v>
      </c>
      <c r="N67" s="109">
        <f>IF(ISNUMBER(Results!H63),Results!H63,NA())</f>
        <v>0.10933742617732133</v>
      </c>
      <c r="O67" s="33" t="str">
        <f>Results!J63</f>
        <v>OKAY</v>
      </c>
      <c r="IS67" s="33">
        <f>'miRNA Table'!A63</f>
        <v>61</v>
      </c>
      <c r="IT67" s="33" t="str">
        <f>'miRNA Table'!B63</f>
        <v>hsa-miR-181b-5p</v>
      </c>
      <c r="IU67" s="66">
        <f t="shared" si="4"/>
        <v>-0.10611111111111002</v>
      </c>
      <c r="IV67" s="109">
        <f t="shared" si="4"/>
        <v>0.10933742617732133</v>
      </c>
    </row>
    <row r="68" spans="11:256" ht="15" customHeight="1" x14ac:dyDescent="0.25">
      <c r="K68" s="100">
        <f>'miRNA Table'!A64</f>
        <v>62</v>
      </c>
      <c r="L68" s="33" t="str">
        <f>'miRNA Table'!B64</f>
        <v>hsa-miR-15b-5p</v>
      </c>
      <c r="M68" s="66">
        <f>IF(ISNUMBER(Results!G64),LOG(Results!G64,2),NA())</f>
        <v>11.263888888888889</v>
      </c>
      <c r="N68" s="109">
        <f>IF(ISNUMBER(Results!H64),Results!H64,NA())</f>
        <v>9.7391603740341336E-7</v>
      </c>
      <c r="O68" s="33" t="str">
        <f>Results!J64</f>
        <v>A</v>
      </c>
      <c r="IS68" s="33">
        <f>'miRNA Table'!A64</f>
        <v>62</v>
      </c>
      <c r="IT68" s="33" t="str">
        <f>'miRNA Table'!B64</f>
        <v>hsa-miR-15b-5p</v>
      </c>
      <c r="IU68" s="66">
        <f t="shared" si="4"/>
        <v>11.263888888888889</v>
      </c>
      <c r="IV68" s="109">
        <f t="shared" si="4"/>
        <v>9.7391603740341336E-7</v>
      </c>
    </row>
    <row r="69" spans="11:256" ht="15" customHeight="1" x14ac:dyDescent="0.25">
      <c r="K69" s="100">
        <f>'miRNA Table'!A65</f>
        <v>63</v>
      </c>
      <c r="L69" s="33" t="str">
        <f>'miRNA Table'!B65</f>
        <v>hsa-miR-16-5p</v>
      </c>
      <c r="M69" s="66">
        <f>IF(ISNUMBER(Results!G65),LOG(Results!G65,2),NA())</f>
        <v>-0.24611111111111086</v>
      </c>
      <c r="N69" s="109">
        <f>IF(ISNUMBER(Results!H65),Results!H65,NA())</f>
        <v>1.3269874329243214E-2</v>
      </c>
      <c r="O69" s="33" t="str">
        <f>Results!J65</f>
        <v>C</v>
      </c>
      <c r="IS69" s="33">
        <f>'miRNA Table'!A65</f>
        <v>63</v>
      </c>
      <c r="IT69" s="33" t="str">
        <f>'miRNA Table'!B65</f>
        <v>hsa-miR-16-5p</v>
      </c>
      <c r="IU69" s="66">
        <f t="shared" si="4"/>
        <v>-0.24611111111111086</v>
      </c>
      <c r="IV69" s="109">
        <f t="shared" si="4"/>
        <v>1.3269874329243214E-2</v>
      </c>
    </row>
    <row r="70" spans="11:256" ht="15" customHeight="1" x14ac:dyDescent="0.25">
      <c r="K70" s="100">
        <f>'miRNA Table'!A66</f>
        <v>64</v>
      </c>
      <c r="L70" s="33" t="str">
        <f>'miRNA Table'!B66</f>
        <v>hsa-miR-210-3p</v>
      </c>
      <c r="M70" s="66">
        <f>IF(ISNUMBER(Results!G66),LOG(Results!G66,2),NA())</f>
        <v>1.3305555555555555</v>
      </c>
      <c r="N70" s="109">
        <f>IF(ISNUMBER(Results!H66),Results!H66,NA())</f>
        <v>5.3524169146486984E-6</v>
      </c>
      <c r="O70" s="33" t="str">
        <f>Results!J66</f>
        <v>OKAY</v>
      </c>
      <c r="IS70" s="33">
        <f>'miRNA Table'!A66</f>
        <v>64</v>
      </c>
      <c r="IT70" s="33" t="str">
        <f>'miRNA Table'!B66</f>
        <v>hsa-miR-210-3p</v>
      </c>
      <c r="IU70" s="66">
        <f t="shared" si="4"/>
        <v>1.3305555555555555</v>
      </c>
      <c r="IV70" s="109">
        <f t="shared" si="4"/>
        <v>5.3524169146486984E-6</v>
      </c>
    </row>
    <row r="71" spans="11:256" ht="15" customHeight="1" x14ac:dyDescent="0.25">
      <c r="K71" s="100">
        <f>'miRNA Table'!A67</f>
        <v>65</v>
      </c>
      <c r="L71" s="33" t="str">
        <f>'miRNA Table'!B67</f>
        <v>hsa-miR-106a-5p hsa-miR-17-5p</v>
      </c>
      <c r="M71" s="66">
        <f>IF(ISNUMBER(Results!G67),LOG(Results!G67,2),NA())</f>
        <v>-0.24611111111111086</v>
      </c>
      <c r="N71" s="109">
        <f>IF(ISNUMBER(Results!H67),Results!H67,NA())</f>
        <v>1.3269874329243214E-2</v>
      </c>
      <c r="O71" s="33" t="str">
        <f>Results!J67</f>
        <v>C</v>
      </c>
      <c r="IS71" s="33">
        <f>'miRNA Table'!A67</f>
        <v>65</v>
      </c>
      <c r="IT71" s="33" t="str">
        <f>'miRNA Table'!B67</f>
        <v>hsa-miR-106a-5p hsa-miR-17-5p</v>
      </c>
      <c r="IU71" s="66">
        <f t="shared" si="4"/>
        <v>-0.24611111111111086</v>
      </c>
      <c r="IV71" s="109">
        <f t="shared" si="4"/>
        <v>1.3269874329243214E-2</v>
      </c>
    </row>
    <row r="72" spans="11:256" ht="15" customHeight="1" x14ac:dyDescent="0.25">
      <c r="K72" s="100">
        <f>'miRNA Table'!A68</f>
        <v>66</v>
      </c>
      <c r="L72" s="33" t="str">
        <f>'miRNA Table'!B68</f>
        <v>hsa-miR-98-5p</v>
      </c>
      <c r="M72" s="66">
        <f>IF(ISNUMBER(Results!G68),LOG(Results!G68,2),NA())</f>
        <v>2.6272222222222226</v>
      </c>
      <c r="N72" s="109">
        <f>IF(ISNUMBER(Results!H68),Results!H68,NA())</f>
        <v>5.2333911031688316E-5</v>
      </c>
      <c r="O72" s="33" t="str">
        <f>Results!J68</f>
        <v>OKAY</v>
      </c>
      <c r="IS72" s="33">
        <f>'miRNA Table'!A68</f>
        <v>66</v>
      </c>
      <c r="IT72" s="33" t="str">
        <f>'miRNA Table'!B68</f>
        <v>hsa-miR-98-5p</v>
      </c>
      <c r="IU72" s="66">
        <f t="shared" si="4"/>
        <v>2.6272222222222226</v>
      </c>
      <c r="IV72" s="109">
        <f t="shared" si="4"/>
        <v>5.2333911031688316E-5</v>
      </c>
    </row>
    <row r="73" spans="11:256" ht="15" customHeight="1" x14ac:dyDescent="0.25">
      <c r="K73" s="100">
        <f>'miRNA Table'!A69</f>
        <v>67</v>
      </c>
      <c r="L73" s="33" t="str">
        <f>'miRNA Table'!B69</f>
        <v>hsa-miR-34a-5p</v>
      </c>
      <c r="M73" s="66">
        <f>IF(ISNUMBER(Results!G69),LOG(Results!G69,2),NA())</f>
        <v>-1.0027777777777775</v>
      </c>
      <c r="N73" s="109">
        <f>IF(ISNUMBER(Results!H69),Results!H69,NA())</f>
        <v>1.3470737126993007E-3</v>
      </c>
      <c r="O73" s="33" t="str">
        <f>Results!J69</f>
        <v>OKAY</v>
      </c>
      <c r="IS73" s="33">
        <f>'miRNA Table'!A69</f>
        <v>67</v>
      </c>
      <c r="IT73" s="33" t="str">
        <f>'miRNA Table'!B69</f>
        <v>hsa-miR-34a-5p</v>
      </c>
      <c r="IU73" s="66">
        <f t="shared" si="4"/>
        <v>-1.0027777777777775</v>
      </c>
      <c r="IV73" s="109">
        <f t="shared" si="4"/>
        <v>1.3470737126993007E-3</v>
      </c>
    </row>
    <row r="74" spans="11:256" ht="15" customHeight="1" x14ac:dyDescent="0.25">
      <c r="K74" s="100">
        <f>'miRNA Table'!A70</f>
        <v>68</v>
      </c>
      <c r="L74" s="33" t="str">
        <f>'miRNA Table'!B70</f>
        <v>hsa-miR-25-3p</v>
      </c>
      <c r="M74" s="66">
        <f>IF(ISNUMBER(Results!G70),LOG(Results!G70,2),NA())</f>
        <v>-0.24611111111111086</v>
      </c>
      <c r="N74" s="109">
        <f>IF(ISNUMBER(Results!H70),Results!H70,NA())</f>
        <v>1.3269874329243214E-2</v>
      </c>
      <c r="O74" s="33" t="str">
        <f>Results!J70</f>
        <v>C</v>
      </c>
      <c r="IS74" s="33">
        <f>'miRNA Table'!A70</f>
        <v>68</v>
      </c>
      <c r="IT74" s="33" t="str">
        <f>'miRNA Table'!B70</f>
        <v>hsa-miR-25-3p</v>
      </c>
      <c r="IU74" s="66">
        <f t="shared" si="4"/>
        <v>-0.24611111111111086</v>
      </c>
      <c r="IV74" s="109">
        <f t="shared" si="4"/>
        <v>1.3269874329243214E-2</v>
      </c>
    </row>
    <row r="75" spans="11:256" ht="15" customHeight="1" x14ac:dyDescent="0.25">
      <c r="K75" s="100">
        <f>'miRNA Table'!A71</f>
        <v>69</v>
      </c>
      <c r="L75" s="33" t="str">
        <f>'miRNA Table'!B71</f>
        <v>hsa-miR-144-3p</v>
      </c>
      <c r="M75" s="66">
        <f>IF(ISNUMBER(Results!G71),LOG(Results!G71,2),NA())</f>
        <v>4.4272222222222215</v>
      </c>
      <c r="N75" s="109">
        <f>IF(ISNUMBER(Results!H71),Results!H71,NA())</f>
        <v>1.0639276485792788E-7</v>
      </c>
      <c r="O75" s="33" t="str">
        <f>Results!J71</f>
        <v>OKAY</v>
      </c>
      <c r="IS75" s="33">
        <f>'miRNA Table'!A71</f>
        <v>69</v>
      </c>
      <c r="IT75" s="33" t="str">
        <f>'miRNA Table'!B71</f>
        <v>hsa-miR-144-3p</v>
      </c>
      <c r="IU75" s="66">
        <f t="shared" si="4"/>
        <v>4.4272222222222215</v>
      </c>
      <c r="IV75" s="109">
        <f t="shared" si="4"/>
        <v>1.0639276485792788E-7</v>
      </c>
    </row>
    <row r="76" spans="11:256" ht="15" customHeight="1" x14ac:dyDescent="0.25">
      <c r="K76" s="100">
        <f>'miRNA Table'!A72</f>
        <v>70</v>
      </c>
      <c r="L76" s="33" t="str">
        <f>'miRNA Table'!B72</f>
        <v>hsa-miR-128-3p</v>
      </c>
      <c r="M76" s="66">
        <f>IF(ISNUMBER(Results!G72),LOG(Results!G72,2),NA())</f>
        <v>-2.6094444444444438</v>
      </c>
      <c r="N76" s="109">
        <f>IF(ISNUMBER(Results!H72),Results!H72,NA())</f>
        <v>5.2860972853305007E-5</v>
      </c>
      <c r="O76" s="33" t="str">
        <f>Results!J72</f>
        <v>OKAY</v>
      </c>
      <c r="IS76" s="33">
        <f>'miRNA Table'!A72</f>
        <v>70</v>
      </c>
      <c r="IT76" s="33" t="str">
        <f>'miRNA Table'!B72</f>
        <v>hsa-miR-128-3p</v>
      </c>
      <c r="IU76" s="66">
        <f t="shared" si="4"/>
        <v>-2.6094444444444438</v>
      </c>
      <c r="IV76" s="109">
        <f t="shared" si="4"/>
        <v>5.2860972853305007E-5</v>
      </c>
    </row>
    <row r="77" spans="11:256" ht="15" customHeight="1" x14ac:dyDescent="0.25">
      <c r="K77" s="100">
        <f>'miRNA Table'!A73</f>
        <v>71</v>
      </c>
      <c r="L77" s="33" t="str">
        <f>'miRNA Table'!B73</f>
        <v>hsa-miR-143-3p</v>
      </c>
      <c r="M77" s="66">
        <f>IF(ISNUMBER(Results!G73),LOG(Results!G73,2),NA())</f>
        <v>9.0555555555555042E-2</v>
      </c>
      <c r="N77" s="109">
        <f>IF(ISNUMBER(Results!H73),Results!H73,NA())</f>
        <v>0.41161425040512656</v>
      </c>
      <c r="O77" s="33" t="str">
        <f>Results!J73</f>
        <v>OKAY</v>
      </c>
      <c r="IS77" s="33">
        <f>'miRNA Table'!A73</f>
        <v>71</v>
      </c>
      <c r="IT77" s="33" t="str">
        <f>'miRNA Table'!B73</f>
        <v>hsa-miR-143-3p</v>
      </c>
      <c r="IU77" s="66">
        <f t="shared" si="4"/>
        <v>9.0555555555555042E-2</v>
      </c>
      <c r="IV77" s="109">
        <f t="shared" si="4"/>
        <v>0.41161425040512656</v>
      </c>
    </row>
    <row r="78" spans="11:256" ht="15" customHeight="1" x14ac:dyDescent="0.25">
      <c r="K78" s="100">
        <f>'miRNA Table'!A74</f>
        <v>72</v>
      </c>
      <c r="L78" s="33" t="str">
        <f>'miRNA Table'!B74</f>
        <v>hsa-miR-215-5p</v>
      </c>
      <c r="M78" s="66">
        <f>IF(ISNUMBER(Results!G74),LOG(Results!G74,2),NA())</f>
        <v>2.000555555555557</v>
      </c>
      <c r="N78" s="109">
        <f>IF(ISNUMBER(Results!H74),Results!H74,NA())</f>
        <v>1.7228668065377332E-5</v>
      </c>
      <c r="O78" s="33" t="str">
        <f>Results!J74</f>
        <v>A</v>
      </c>
      <c r="IS78" s="33">
        <f>'miRNA Table'!A74</f>
        <v>72</v>
      </c>
      <c r="IT78" s="33" t="str">
        <f>'miRNA Table'!B74</f>
        <v>hsa-miR-215-5p</v>
      </c>
      <c r="IU78" s="66">
        <f>IF(ISNUMBER(M78),M78,"")</f>
        <v>2.000555555555557</v>
      </c>
      <c r="IV78" s="109">
        <f>IF(ISNUMBER(N78),N78,"")</f>
        <v>1.7228668065377332E-5</v>
      </c>
    </row>
    <row r="79" spans="11:256" ht="15" customHeight="1" x14ac:dyDescent="0.25">
      <c r="K79" s="100">
        <f>'miRNA Table'!A75</f>
        <v>73</v>
      </c>
      <c r="L79" s="33" t="str">
        <f>'miRNA Table'!B75</f>
        <v>hsa-miR-19a-3p</v>
      </c>
      <c r="M79" s="66">
        <f>IF(ISNUMBER(Results!G75),LOG(Results!G75,2),NA())</f>
        <v>-0.60611111111110938</v>
      </c>
      <c r="N79" s="109">
        <f>IF(ISNUMBER(Results!H75),Results!H75,NA())</f>
        <v>2.1391272008929159E-2</v>
      </c>
      <c r="O79" s="33" t="str">
        <f>Results!J75</f>
        <v>OKAY</v>
      </c>
      <c r="IS79" s="33">
        <f>'miRNA Table'!A75</f>
        <v>73</v>
      </c>
      <c r="IT79" s="33" t="str">
        <f>'miRNA Table'!B75</f>
        <v>hsa-miR-19a-3p</v>
      </c>
      <c r="IU79" s="66">
        <f t="shared" ref="IU79:IV90" si="5">IF(ISNUMBER(M79),M79,"")</f>
        <v>-0.60611111111110938</v>
      </c>
      <c r="IV79" s="109">
        <f t="shared" si="5"/>
        <v>2.1391272008929159E-2</v>
      </c>
    </row>
    <row r="80" spans="11:256" ht="15" customHeight="1" x14ac:dyDescent="0.25">
      <c r="K80" s="100">
        <f>'miRNA Table'!A76</f>
        <v>74</v>
      </c>
      <c r="L80" s="33" t="str">
        <f>'miRNA Table'!B76</f>
        <v>hsa-miR-193a-5p</v>
      </c>
      <c r="M80" s="66">
        <f>IF(ISNUMBER(Results!G76),LOG(Results!G76,2),NA())</f>
        <v>4.8805555555555546</v>
      </c>
      <c r="N80" s="109">
        <f>IF(ISNUMBER(Results!H76),Results!H76,NA())</f>
        <v>8.4614729599622007E-6</v>
      </c>
      <c r="O80" s="33" t="str">
        <f>Results!J76</f>
        <v>OKAY</v>
      </c>
      <c r="IS80" s="33">
        <f>'miRNA Table'!A76</f>
        <v>74</v>
      </c>
      <c r="IT80" s="33" t="str">
        <f>'miRNA Table'!B76</f>
        <v>hsa-miR-193a-5p</v>
      </c>
      <c r="IU80" s="66">
        <f t="shared" si="5"/>
        <v>4.8805555555555546</v>
      </c>
      <c r="IV80" s="109">
        <f t="shared" si="5"/>
        <v>8.4614729599622007E-6</v>
      </c>
    </row>
    <row r="81" spans="11:256" ht="15" customHeight="1" x14ac:dyDescent="0.25">
      <c r="K81" s="100">
        <f>'miRNA Table'!A77</f>
        <v>75</v>
      </c>
      <c r="L81" s="33" t="str">
        <f>'miRNA Table'!B77</f>
        <v>hsa-miR-18a-5p</v>
      </c>
      <c r="M81" s="66">
        <f>IF(ISNUMBER(Results!G77),LOG(Results!G77,2),NA())</f>
        <v>3.613888888888888</v>
      </c>
      <c r="N81" s="109">
        <f>IF(ISNUMBER(Results!H77),Results!H77,NA())</f>
        <v>1.5656031905523799E-3</v>
      </c>
      <c r="O81" s="33" t="str">
        <f>Results!J77</f>
        <v>OKAY</v>
      </c>
      <c r="IS81" s="33">
        <f>'miRNA Table'!A77</f>
        <v>75</v>
      </c>
      <c r="IT81" s="33" t="str">
        <f>'miRNA Table'!B77</f>
        <v>hsa-miR-18a-5p</v>
      </c>
      <c r="IU81" s="66">
        <f t="shared" si="5"/>
        <v>3.613888888888888</v>
      </c>
      <c r="IV81" s="109">
        <f t="shared" si="5"/>
        <v>1.5656031905523799E-3</v>
      </c>
    </row>
    <row r="82" spans="11:256" ht="15" customHeight="1" x14ac:dyDescent="0.25">
      <c r="K82" s="100">
        <f>'miRNA Table'!A78</f>
        <v>76</v>
      </c>
      <c r="L82" s="33" t="str">
        <f>'miRNA Table'!B78</f>
        <v>hsa-miR-125b-5p</v>
      </c>
      <c r="M82" s="66">
        <f>IF(ISNUMBER(Results!G78),LOG(Results!G78,2),NA())</f>
        <v>-4.7061111111111105</v>
      </c>
      <c r="N82" s="109">
        <f>IF(ISNUMBER(Results!H78),Results!H78,NA())</f>
        <v>6.5905962384005631E-5</v>
      </c>
      <c r="O82" s="33" t="str">
        <f>Results!J78</f>
        <v>OKAY</v>
      </c>
      <c r="IS82" s="33">
        <f>'miRNA Table'!A78</f>
        <v>76</v>
      </c>
      <c r="IT82" s="33" t="str">
        <f>'miRNA Table'!B78</f>
        <v>hsa-miR-125b-5p</v>
      </c>
      <c r="IU82" s="66">
        <f t="shared" si="5"/>
        <v>-4.7061111111111105</v>
      </c>
      <c r="IV82" s="109">
        <f t="shared" si="5"/>
        <v>6.5905962384005631E-5</v>
      </c>
    </row>
    <row r="83" spans="11:256" ht="15" customHeight="1" x14ac:dyDescent="0.25">
      <c r="K83" s="100">
        <f>'miRNA Table'!A79</f>
        <v>77</v>
      </c>
      <c r="L83" s="33" t="str">
        <f>'miRNA Table'!B79</f>
        <v>hsa-miR-126-3p</v>
      </c>
      <c r="M83" s="66">
        <f>IF(ISNUMBER(Results!G79),LOG(Results!G79,2),NA())</f>
        <v>2.2372222222222207</v>
      </c>
      <c r="N83" s="109">
        <f>IF(ISNUMBER(Results!H79),Results!H79,NA())</f>
        <v>2.4457251065266427E-3</v>
      </c>
      <c r="O83" s="33" t="str">
        <f>Results!J79</f>
        <v>OKAY</v>
      </c>
      <c r="IS83" s="33">
        <f>'miRNA Table'!A79</f>
        <v>77</v>
      </c>
      <c r="IT83" s="33" t="str">
        <f>'miRNA Table'!B79</f>
        <v>hsa-miR-126-3p</v>
      </c>
      <c r="IU83" s="66">
        <f t="shared" si="5"/>
        <v>2.2372222222222207</v>
      </c>
      <c r="IV83" s="109">
        <f t="shared" si="5"/>
        <v>2.4457251065266427E-3</v>
      </c>
    </row>
    <row r="84" spans="11:256" ht="15" customHeight="1" x14ac:dyDescent="0.25">
      <c r="K84" s="100">
        <f>'miRNA Table'!A80</f>
        <v>78</v>
      </c>
      <c r="L84" s="33" t="str">
        <f>'miRNA Table'!B80</f>
        <v>hsa-miR-27a-3p</v>
      </c>
      <c r="M84" s="66">
        <f>IF(ISNUMBER(Results!G80),LOG(Results!G80,2),NA())</f>
        <v>-4.6111111111112081E-2</v>
      </c>
      <c r="N84" s="109">
        <f>IF(ISNUMBER(Results!H80),Results!H80,NA())</f>
        <v>0.49944172332393283</v>
      </c>
      <c r="O84" s="33" t="str">
        <f>Results!J80</f>
        <v>OKAY</v>
      </c>
      <c r="IS84" s="33">
        <f>'miRNA Table'!A80</f>
        <v>78</v>
      </c>
      <c r="IT84" s="33" t="str">
        <f>'miRNA Table'!B80</f>
        <v>hsa-miR-27a-3p</v>
      </c>
      <c r="IU84" s="66">
        <f t="shared" si="5"/>
        <v>-4.6111111111112081E-2</v>
      </c>
      <c r="IV84" s="109">
        <f t="shared" si="5"/>
        <v>0.49944172332393283</v>
      </c>
    </row>
    <row r="85" spans="11:256" ht="15" customHeight="1" x14ac:dyDescent="0.25">
      <c r="K85" s="100">
        <f>'miRNA Table'!A81</f>
        <v>79</v>
      </c>
      <c r="L85" s="33" t="str">
        <f>'miRNA Table'!B81</f>
        <v>hsa-miR-372-3p</v>
      </c>
      <c r="M85" s="66">
        <f>IF(ISNUMBER(Results!G81),LOG(Results!G81,2),NA())</f>
        <v>0.93722222222222396</v>
      </c>
      <c r="N85" s="109">
        <f>IF(ISNUMBER(Results!H81),Results!H81,NA())</f>
        <v>1.274218920183375E-5</v>
      </c>
      <c r="O85" s="33" t="str">
        <f>Results!J81</f>
        <v>A</v>
      </c>
      <c r="IS85" s="33">
        <f>'miRNA Table'!A81</f>
        <v>79</v>
      </c>
      <c r="IT85" s="33" t="str">
        <f>'miRNA Table'!B81</f>
        <v>hsa-miR-372-3p</v>
      </c>
      <c r="IU85" s="66">
        <f t="shared" si="5"/>
        <v>0.93722222222222396</v>
      </c>
      <c r="IV85" s="109">
        <f t="shared" si="5"/>
        <v>1.274218920183375E-5</v>
      </c>
    </row>
    <row r="86" spans="11:256" ht="15" customHeight="1" x14ac:dyDescent="0.25">
      <c r="K86" s="100">
        <f>'miRNA Table'!A82</f>
        <v>80</v>
      </c>
      <c r="L86" s="33" t="str">
        <f>'miRNA Table'!B82</f>
        <v>hsa-miR-149-5p</v>
      </c>
      <c r="M86" s="66">
        <f>IF(ISNUMBER(Results!G82),LOG(Results!G82,2),NA())</f>
        <v>-5.1761111111111111</v>
      </c>
      <c r="N86" s="109">
        <f>IF(ISNUMBER(Results!H82),Results!H82,NA())</f>
        <v>4.6080796349611734E-4</v>
      </c>
      <c r="O86" s="33" t="str">
        <f>Results!J82</f>
        <v>OKAY</v>
      </c>
      <c r="IS86" s="33">
        <f>'miRNA Table'!A82</f>
        <v>80</v>
      </c>
      <c r="IT86" s="33" t="str">
        <f>'miRNA Table'!B82</f>
        <v>hsa-miR-149-5p</v>
      </c>
      <c r="IU86" s="66">
        <f t="shared" si="5"/>
        <v>-5.1761111111111111</v>
      </c>
      <c r="IV86" s="109">
        <f t="shared" si="5"/>
        <v>4.6080796349611734E-4</v>
      </c>
    </row>
    <row r="87" spans="11:256" ht="15" customHeight="1" x14ac:dyDescent="0.25">
      <c r="K87" s="100">
        <f>'miRNA Table'!A83</f>
        <v>81</v>
      </c>
      <c r="L87" s="33" t="str">
        <f>'miRNA Table'!B83</f>
        <v>hsa-miR-23b-3p</v>
      </c>
      <c r="M87" s="66">
        <f>IF(ISNUMBER(Results!G83),LOG(Results!G83,2),NA())</f>
        <v>1.9838888888888921</v>
      </c>
      <c r="N87" s="109">
        <f>IF(ISNUMBER(Results!H83),Results!H83,NA())</f>
        <v>2.2311036085781381E-2</v>
      </c>
      <c r="O87" s="33" t="str">
        <f>Results!J83</f>
        <v>OKAY</v>
      </c>
      <c r="IS87" s="33">
        <f>'miRNA Table'!A83</f>
        <v>81</v>
      </c>
      <c r="IT87" s="33" t="str">
        <f>'miRNA Table'!B83</f>
        <v>hsa-miR-23b-3p</v>
      </c>
      <c r="IU87" s="66">
        <f t="shared" si="5"/>
        <v>1.9838888888888921</v>
      </c>
      <c r="IV87" s="109">
        <f t="shared" si="5"/>
        <v>2.2311036085781381E-2</v>
      </c>
    </row>
    <row r="88" spans="11:256" ht="15" customHeight="1" x14ac:dyDescent="0.25">
      <c r="K88" s="100">
        <f>'miRNA Table'!A84</f>
        <v>82</v>
      </c>
      <c r="L88" s="33" t="str">
        <f>'miRNA Table'!B84</f>
        <v>hsa-miR-203a-3p</v>
      </c>
      <c r="M88" s="66">
        <f>IF(ISNUMBER(Results!G84),LOG(Results!G84,2),NA())</f>
        <v>-1.7861111111111101</v>
      </c>
      <c r="N88" s="109">
        <f>IF(ISNUMBER(Results!H84),Results!H84,NA())</f>
        <v>1.6371772549324268E-4</v>
      </c>
      <c r="O88" s="33" t="str">
        <f>Results!J84</f>
        <v>OKAY</v>
      </c>
      <c r="IS88" s="33">
        <f>'miRNA Table'!A84</f>
        <v>82</v>
      </c>
      <c r="IT88" s="33" t="str">
        <f>'miRNA Table'!B84</f>
        <v>hsa-miR-203a-3p</v>
      </c>
      <c r="IU88" s="66">
        <f t="shared" si="5"/>
        <v>-1.7861111111111101</v>
      </c>
      <c r="IV88" s="109">
        <f t="shared" si="5"/>
        <v>1.6371772549324268E-4</v>
      </c>
    </row>
    <row r="89" spans="11:256" ht="15" customHeight="1" x14ac:dyDescent="0.25">
      <c r="K89" s="100">
        <f>'miRNA Table'!A85</f>
        <v>83</v>
      </c>
      <c r="L89" s="33" t="str">
        <f>'miRNA Table'!B85</f>
        <v>hsa-miR-32-5p</v>
      </c>
      <c r="M89" s="66">
        <f>IF(ISNUMBER(Results!G85),LOG(Results!G85,2),NA())</f>
        <v>-0.64944444444444527</v>
      </c>
      <c r="N89" s="109">
        <f>IF(ISNUMBER(Results!H85),Results!H85,NA())</f>
        <v>8.50382839042291E-5</v>
      </c>
      <c r="O89" s="33" t="str">
        <f>Results!J85</f>
        <v>OKAY</v>
      </c>
      <c r="IS89" s="33">
        <f>'miRNA Table'!A85</f>
        <v>83</v>
      </c>
      <c r="IT89" s="33" t="str">
        <f>'miRNA Table'!B85</f>
        <v>hsa-miR-32-5p</v>
      </c>
      <c r="IU89" s="66">
        <f t="shared" si="5"/>
        <v>-0.64944444444444527</v>
      </c>
      <c r="IV89" s="109">
        <f t="shared" si="5"/>
        <v>8.50382839042291E-5</v>
      </c>
    </row>
    <row r="90" spans="11:256" ht="15" customHeight="1" x14ac:dyDescent="0.25">
      <c r="K90" s="100">
        <f>'miRNA Table'!A86</f>
        <v>84</v>
      </c>
      <c r="L90" s="33" t="str">
        <f>'miRNA Table'!B86</f>
        <v>hsa-miR-181c-5p</v>
      </c>
      <c r="M90" s="66">
        <f>IF(ISNUMBER(Results!G86),LOG(Results!G86,2),NA())</f>
        <v>1.8572222222222228</v>
      </c>
      <c r="N90" s="109">
        <f>IF(ISNUMBER(Results!H86),Results!H86,NA())</f>
        <v>8.6101864518670435E-6</v>
      </c>
      <c r="O90" s="33" t="str">
        <f>Results!J86</f>
        <v>OKAY</v>
      </c>
      <c r="IS90" s="33">
        <f>'miRNA Table'!A86</f>
        <v>84</v>
      </c>
      <c r="IT90" s="33" t="str">
        <f>'miRNA Table'!B86</f>
        <v>hsa-miR-181c-5p</v>
      </c>
      <c r="IU90" s="66">
        <f t="shared" si="5"/>
        <v>1.8572222222222228</v>
      </c>
      <c r="IV90" s="109">
        <f t="shared" si="5"/>
        <v>8.6101864518670435E-6</v>
      </c>
    </row>
    <row r="91" spans="11:256" ht="15" customHeight="1" x14ac:dyDescent="0.25">
      <c r="K91" s="100">
        <f>'miRNA Table'!A87</f>
        <v>85</v>
      </c>
      <c r="L91" s="33" t="str">
        <f>'miRNA Table'!B87</f>
        <v>cel-miR-39-3p1</v>
      </c>
      <c r="M91" s="66">
        <f>IF(ISNUMBER(Results!G87),LOG(Results!G87,2),NA())</f>
        <v>-0.67944444444444496</v>
      </c>
      <c r="N91" s="109">
        <f>IF(ISNUMBER(Results!H87),Results!H87,NA())</f>
        <v>3.1714885610630654E-3</v>
      </c>
      <c r="O91" s="33" t="str">
        <f>Results!J87</f>
        <v>OKAY</v>
      </c>
    </row>
    <row r="92" spans="11:256" ht="15" customHeight="1" x14ac:dyDescent="0.25">
      <c r="K92" s="100">
        <f>'miRNA Table'!A88</f>
        <v>86</v>
      </c>
      <c r="L92" s="33" t="str">
        <f>'miRNA Table'!B88</f>
        <v>cel-miR-39-3p2</v>
      </c>
      <c r="M92" s="66">
        <f>IF(ISNUMBER(Results!G88),LOG(Results!G88,2),NA())</f>
        <v>-0.70611111111111058</v>
      </c>
      <c r="N92" s="109">
        <f>IF(ISNUMBER(Results!H88),Results!H88,NA())</f>
        <v>6.2560696591677636E-2</v>
      </c>
      <c r="O92" s="33" t="str">
        <f>Results!J88</f>
        <v>OKAY</v>
      </c>
    </row>
    <row r="93" spans="11:256" ht="15" customHeight="1" x14ac:dyDescent="0.25">
      <c r="K93" s="100">
        <f>'miRNA Table'!A89</f>
        <v>87</v>
      </c>
      <c r="L93" s="33" t="str">
        <f>'miRNA Table'!B89</f>
        <v>SNORD61</v>
      </c>
      <c r="M93" s="66">
        <f>IF(ISNUMBER(Results!G89),LOG(Results!G89,2),NA())</f>
        <v>-0.60611111111111293</v>
      </c>
      <c r="N93" s="109">
        <f>IF(ISNUMBER(Results!H89),Results!H89,NA())</f>
        <v>2.0141326686227506E-3</v>
      </c>
      <c r="O93" s="33" t="str">
        <f>Results!J89</f>
        <v>OKAY</v>
      </c>
    </row>
    <row r="94" spans="11:256" ht="15" customHeight="1" x14ac:dyDescent="0.25">
      <c r="K94" s="100">
        <f>'miRNA Table'!A90</f>
        <v>88</v>
      </c>
      <c r="L94" s="33" t="str">
        <f>'miRNA Table'!B90</f>
        <v>SNORD68</v>
      </c>
      <c r="M94" s="66">
        <f>IF(ISNUMBER(Results!G90),LOG(Results!G90,2),NA())</f>
        <v>-0.59277777777777618</v>
      </c>
      <c r="N94" s="109">
        <f>IF(ISNUMBER(Results!H90),Results!H90,NA())</f>
        <v>7.3416824394348674E-5</v>
      </c>
      <c r="O94" s="33" t="str">
        <f>Results!J90</f>
        <v>OKAY</v>
      </c>
    </row>
    <row r="95" spans="11:256" ht="15" customHeight="1" x14ac:dyDescent="0.25">
      <c r="K95" s="100">
        <f>'miRNA Table'!A91</f>
        <v>89</v>
      </c>
      <c r="L95" s="33" t="str">
        <f>'miRNA Table'!B91</f>
        <v>SNORD72</v>
      </c>
      <c r="M95" s="66">
        <f>IF(ISNUMBER(Results!G91),LOG(Results!G91,2),NA())</f>
        <v>-0.146111111111111</v>
      </c>
      <c r="N95" s="109">
        <f>IF(ISNUMBER(Results!H91),Results!H91,NA())</f>
        <v>0.10829926736993904</v>
      </c>
      <c r="O95" s="33" t="str">
        <f>Results!J91</f>
        <v>OKAY</v>
      </c>
    </row>
    <row r="96" spans="11:256" ht="15" customHeight="1" x14ac:dyDescent="0.25">
      <c r="K96" s="100">
        <f>'miRNA Table'!A92</f>
        <v>90</v>
      </c>
      <c r="L96" s="33" t="str">
        <f>'miRNA Table'!B92</f>
        <v>SNORD95</v>
      </c>
      <c r="M96" s="66">
        <f>IF(ISNUMBER(Results!G92),LOG(Results!G92,2),NA())</f>
        <v>-0.36944444444444485</v>
      </c>
      <c r="N96" s="109">
        <f>IF(ISNUMBER(Results!H92),Results!H92,NA())</f>
        <v>0.2358275229063303</v>
      </c>
      <c r="O96" s="33" t="str">
        <f>Results!J92</f>
        <v>OKAY</v>
      </c>
    </row>
    <row r="97" spans="11:15" ht="15" customHeight="1" x14ac:dyDescent="0.25">
      <c r="K97" s="100">
        <f>'miRNA Table'!A93</f>
        <v>91</v>
      </c>
      <c r="L97" s="33" t="str">
        <f>'miRNA Table'!B93</f>
        <v>SNORD96A</v>
      </c>
      <c r="M97" s="66">
        <f>IF(ISNUMBER(Results!G93),LOG(Results!G93,2),NA())</f>
        <v>0.80388888888888854</v>
      </c>
      <c r="N97" s="109">
        <f>IF(ISNUMBER(Results!H93),Results!H93,NA())</f>
        <v>3.8254271630872414E-3</v>
      </c>
      <c r="O97" s="33" t="str">
        <f>Results!J93</f>
        <v>OKAY</v>
      </c>
    </row>
    <row r="98" spans="11:15" ht="15" customHeight="1" x14ac:dyDescent="0.25">
      <c r="K98" s="100">
        <f>'miRNA Table'!A94</f>
        <v>92</v>
      </c>
      <c r="L98" s="33" t="str">
        <f>'miRNA Table'!B94</f>
        <v>RNU6-6P</v>
      </c>
      <c r="M98" s="66">
        <f>IF(ISNUMBER(Results!G94),LOG(Results!G94,2),NA())</f>
        <v>0.91055555555555523</v>
      </c>
      <c r="N98" s="109">
        <f>IF(ISNUMBER(Results!H94),Results!H94,NA())</f>
        <v>2.399710384239708E-4</v>
      </c>
      <c r="O98" s="33" t="str">
        <f>Results!J94</f>
        <v>OKAY</v>
      </c>
    </row>
    <row r="99" spans="11:15" ht="15" customHeight="1" x14ac:dyDescent="0.25">
      <c r="K99" s="100">
        <f>'miRNA Table'!A95</f>
        <v>93</v>
      </c>
      <c r="L99" s="33" t="str">
        <f>'miRNA Table'!B95</f>
        <v>miRTC1</v>
      </c>
      <c r="M99" s="66">
        <f>IF(ISNUMBER(Results!G95),LOG(Results!G95,2),NA())</f>
        <v>0.99055555555555475</v>
      </c>
      <c r="N99" s="109">
        <f>IF(ISNUMBER(Results!H95),Results!H95,NA())</f>
        <v>1.8980407336186819E-5</v>
      </c>
      <c r="O99" s="33" t="str">
        <f>Results!J95</f>
        <v>OKAY</v>
      </c>
    </row>
    <row r="100" spans="11:15" ht="15" customHeight="1" x14ac:dyDescent="0.25">
      <c r="K100" s="100">
        <f>'miRNA Table'!A96</f>
        <v>94</v>
      </c>
      <c r="L100" s="33" t="str">
        <f>'miRNA Table'!B96</f>
        <v>miRTC2</v>
      </c>
      <c r="M100" s="66">
        <f>IF(ISNUMBER(Results!G96),LOG(Results!G96,2),NA())</f>
        <v>-0.88277777777777766</v>
      </c>
      <c r="N100" s="109">
        <f>IF(ISNUMBER(Results!H96),Results!H96,NA())</f>
        <v>6.8882733242345436E-4</v>
      </c>
      <c r="O100" s="33" t="str">
        <f>Results!J96</f>
        <v>OKAY</v>
      </c>
    </row>
    <row r="101" spans="11:15" ht="15" customHeight="1" x14ac:dyDescent="0.25">
      <c r="K101" s="100">
        <f>'miRNA Table'!A97</f>
        <v>95</v>
      </c>
      <c r="L101" s="33" t="str">
        <f>'miRNA Table'!B97</f>
        <v>PPC1</v>
      </c>
      <c r="M101" s="66">
        <f>IF(ISNUMBER(Results!G97),LOG(Results!G97,2),NA())</f>
        <v>-0.84944444444444522</v>
      </c>
      <c r="N101" s="109">
        <f>IF(ISNUMBER(Results!H97),Results!H97,NA())</f>
        <v>2.3251339425805519E-4</v>
      </c>
      <c r="O101" s="33" t="str">
        <f>Results!J97</f>
        <v>OKAY</v>
      </c>
    </row>
    <row r="102" spans="11:15" ht="15" customHeight="1" x14ac:dyDescent="0.25">
      <c r="K102" s="100">
        <f>'miRNA Table'!A98</f>
        <v>96</v>
      </c>
      <c r="L102" s="33" t="str">
        <f>'miRNA Table'!B98</f>
        <v>PPC2</v>
      </c>
      <c r="M102" s="66">
        <f>IF(ISNUMBER(Results!G98),LOG(Results!G98,2),NA())</f>
        <v>-0.76277777777777678</v>
      </c>
      <c r="N102" s="109">
        <f>IF(ISNUMBER(Results!H98),Results!H98,NA())</f>
        <v>2.3304321462157815E-2</v>
      </c>
      <c r="O102" s="33" t="str">
        <f>Results!J98</f>
        <v>OKAY</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J112"/>
  <sheetViews>
    <sheetView workbookViewId="0"/>
  </sheetViews>
  <sheetFormatPr defaultColWidth="6.59765625" defaultRowHeight="15" customHeight="1" x14ac:dyDescent="0.25"/>
  <cols>
    <col min="1" max="1" width="25.59765625" style="20" customWidth="1"/>
    <col min="2" max="14" width="6.59765625" style="20"/>
    <col min="15" max="15" width="25.59765625" style="20" customWidth="1"/>
    <col min="16" max="76" width="6.59765625" style="20"/>
    <col min="77" max="77" width="25.59765625" style="20" customWidth="1"/>
    <col min="78" max="102" width="6.59765625" style="20"/>
    <col min="103" max="104" width="12.59765625" style="20" customWidth="1"/>
    <col min="105" max="105" width="25.59765625" style="20" customWidth="1"/>
    <col min="106" max="106" width="6.59765625" style="20" customWidth="1"/>
    <col min="107" max="130" width="8.59765625" style="20" customWidth="1"/>
    <col min="131" max="131" width="6.59765625" style="20"/>
    <col min="132" max="140" width="8.59765625" style="20" customWidth="1"/>
    <col min="141" max="16384" width="6.59765625" style="20"/>
  </cols>
  <sheetData>
    <row r="1" spans="1:140" s="18" customFormat="1" ht="15" customHeight="1" x14ac:dyDescent="0.25">
      <c r="A1" s="33"/>
      <c r="B1" s="12"/>
      <c r="C1" s="207" t="s">
        <v>216</v>
      </c>
      <c r="D1" s="210"/>
      <c r="E1" s="210"/>
      <c r="F1" s="210"/>
      <c r="G1" s="210"/>
      <c r="H1" s="210"/>
      <c r="I1" s="210"/>
      <c r="J1" s="210"/>
      <c r="K1" s="210"/>
      <c r="L1" s="210"/>
      <c r="M1" s="210"/>
      <c r="N1" s="211"/>
      <c r="O1" s="33"/>
      <c r="P1" s="60"/>
      <c r="Q1" s="207" t="s">
        <v>216</v>
      </c>
      <c r="R1" s="210"/>
      <c r="S1" s="210"/>
      <c r="T1" s="210"/>
      <c r="U1" s="210"/>
      <c r="V1" s="210"/>
      <c r="W1" s="210"/>
      <c r="X1" s="210"/>
      <c r="Y1" s="210"/>
      <c r="Z1" s="210"/>
      <c r="AA1" s="210"/>
      <c r="AB1" s="210"/>
      <c r="AC1" s="207" t="s">
        <v>419</v>
      </c>
      <c r="AD1" s="210"/>
      <c r="AE1" s="210"/>
      <c r="AF1" s="210"/>
      <c r="AG1" s="210"/>
      <c r="AH1" s="210"/>
      <c r="AI1" s="210"/>
      <c r="AJ1" s="210"/>
      <c r="AK1" s="210"/>
      <c r="AL1" s="210"/>
      <c r="AM1" s="210"/>
      <c r="AN1" s="210"/>
      <c r="AO1" s="207" t="s">
        <v>419</v>
      </c>
      <c r="AP1" s="210"/>
      <c r="AQ1" s="210"/>
      <c r="AR1" s="210"/>
      <c r="AS1" s="210"/>
      <c r="AT1" s="210"/>
      <c r="AU1" s="210"/>
      <c r="AV1" s="210"/>
      <c r="AW1" s="210"/>
      <c r="AX1" s="210"/>
      <c r="AY1" s="210"/>
      <c r="AZ1" s="210"/>
      <c r="BA1" s="336" t="s">
        <v>382</v>
      </c>
      <c r="BB1" s="337"/>
      <c r="BC1" s="337"/>
      <c r="BD1" s="337"/>
      <c r="BE1" s="337"/>
      <c r="BF1" s="337"/>
      <c r="BG1" s="337"/>
      <c r="BH1" s="337"/>
      <c r="BI1" s="337"/>
      <c r="BJ1" s="337"/>
      <c r="BK1" s="337"/>
      <c r="BL1" s="337"/>
      <c r="BM1" s="337"/>
      <c r="BN1" s="337"/>
      <c r="BO1" s="337"/>
      <c r="BP1" s="337"/>
      <c r="BQ1" s="337"/>
      <c r="BR1" s="337"/>
      <c r="BS1" s="337"/>
      <c r="BT1" s="337"/>
      <c r="BU1" s="337"/>
      <c r="BV1" s="337"/>
      <c r="BW1" s="337"/>
      <c r="BX1" s="338"/>
      <c r="BY1" s="83"/>
      <c r="BZ1" s="12"/>
      <c r="CA1" s="207" t="s">
        <v>217</v>
      </c>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07" t="s">
        <v>218</v>
      </c>
      <c r="CZ1" s="211"/>
      <c r="DA1" s="33"/>
      <c r="DB1" s="12"/>
      <c r="DC1" s="207" t="s">
        <v>219</v>
      </c>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B1" s="65" t="s">
        <v>282</v>
      </c>
      <c r="EC1" s="65" t="s">
        <v>1</v>
      </c>
      <c r="ED1" s="65" t="s">
        <v>2</v>
      </c>
      <c r="EE1" s="65" t="s">
        <v>3</v>
      </c>
      <c r="EF1" s="65" t="s">
        <v>4</v>
      </c>
      <c r="EG1" s="65" t="s">
        <v>5</v>
      </c>
      <c r="EH1" s="65" t="s">
        <v>6</v>
      </c>
      <c r="EI1" s="65" t="s">
        <v>13</v>
      </c>
      <c r="EJ1" s="65" t="s">
        <v>14</v>
      </c>
    </row>
    <row r="2" spans="1:140" ht="15" customHeight="1" thickBot="1" x14ac:dyDescent="0.3">
      <c r="A2" s="290" t="s">
        <v>285</v>
      </c>
      <c r="B2" s="290" t="s">
        <v>19</v>
      </c>
      <c r="C2" s="207" t="str">
        <f>CY2</f>
        <v>Test Group</v>
      </c>
      <c r="D2" s="210"/>
      <c r="E2" s="210"/>
      <c r="F2" s="210"/>
      <c r="G2" s="210"/>
      <c r="H2" s="210"/>
      <c r="I2" s="210"/>
      <c r="J2" s="210"/>
      <c r="K2" s="210"/>
      <c r="L2" s="210"/>
      <c r="M2" s="210"/>
      <c r="N2" s="211"/>
      <c r="O2" s="290" t="s">
        <v>285</v>
      </c>
      <c r="P2" s="290" t="s">
        <v>19</v>
      </c>
      <c r="Q2" s="245" t="str">
        <f>CZ2</f>
        <v>Control Group</v>
      </c>
      <c r="R2" s="246"/>
      <c r="S2" s="246"/>
      <c r="T2" s="246"/>
      <c r="U2" s="246"/>
      <c r="V2" s="246"/>
      <c r="W2" s="246"/>
      <c r="X2" s="246"/>
      <c r="Y2" s="246"/>
      <c r="Z2" s="246"/>
      <c r="AA2" s="246"/>
      <c r="AB2" s="246"/>
      <c r="AC2" s="245" t="str">
        <f>CY2</f>
        <v>Test Group</v>
      </c>
      <c r="AD2" s="246"/>
      <c r="AE2" s="246"/>
      <c r="AF2" s="246"/>
      <c r="AG2" s="246"/>
      <c r="AH2" s="246"/>
      <c r="AI2" s="246"/>
      <c r="AJ2" s="246"/>
      <c r="AK2" s="246"/>
      <c r="AL2" s="246"/>
      <c r="AM2" s="246"/>
      <c r="AN2" s="246"/>
      <c r="AO2" s="312" t="str">
        <f>CZ2</f>
        <v>Control Group</v>
      </c>
      <c r="AP2" s="313"/>
      <c r="AQ2" s="313"/>
      <c r="AR2" s="313"/>
      <c r="AS2" s="313"/>
      <c r="AT2" s="313"/>
      <c r="AU2" s="313"/>
      <c r="AV2" s="313"/>
      <c r="AW2" s="313"/>
      <c r="AX2" s="313"/>
      <c r="AY2" s="313"/>
      <c r="AZ2" s="314"/>
      <c r="BA2" s="339" t="str">
        <f>CY2</f>
        <v>Test Group</v>
      </c>
      <c r="BB2" s="340"/>
      <c r="BC2" s="340"/>
      <c r="BD2" s="340"/>
      <c r="BE2" s="340"/>
      <c r="BF2" s="340"/>
      <c r="BG2" s="340"/>
      <c r="BH2" s="340"/>
      <c r="BI2" s="340"/>
      <c r="BJ2" s="340"/>
      <c r="BK2" s="340"/>
      <c r="BL2" s="340"/>
      <c r="BM2" s="340" t="str">
        <f>CZ2</f>
        <v>Control Group</v>
      </c>
      <c r="BN2" s="340"/>
      <c r="BO2" s="340"/>
      <c r="BP2" s="340"/>
      <c r="BQ2" s="340"/>
      <c r="BR2" s="340"/>
      <c r="BS2" s="340"/>
      <c r="BT2" s="340"/>
      <c r="BU2" s="340"/>
      <c r="BV2" s="340"/>
      <c r="BW2" s="340"/>
      <c r="BX2" s="341"/>
      <c r="BY2" s="329" t="s">
        <v>285</v>
      </c>
      <c r="BZ2" s="290" t="s">
        <v>19</v>
      </c>
      <c r="CA2" s="207" t="str">
        <f>C2</f>
        <v>Test Group</v>
      </c>
      <c r="CB2" s="210"/>
      <c r="CC2" s="210"/>
      <c r="CD2" s="210"/>
      <c r="CE2" s="210"/>
      <c r="CF2" s="210"/>
      <c r="CG2" s="210"/>
      <c r="CH2" s="210"/>
      <c r="CI2" s="210"/>
      <c r="CJ2" s="210"/>
      <c r="CK2" s="210"/>
      <c r="CL2" s="211"/>
      <c r="CM2" s="207" t="str">
        <f>Q2</f>
        <v>Control Group</v>
      </c>
      <c r="CN2" s="210"/>
      <c r="CO2" s="210"/>
      <c r="CP2" s="210"/>
      <c r="CQ2" s="210"/>
      <c r="CR2" s="210"/>
      <c r="CS2" s="210"/>
      <c r="CT2" s="210"/>
      <c r="CU2" s="210"/>
      <c r="CV2" s="210"/>
      <c r="CW2" s="210"/>
      <c r="CX2" s="211"/>
      <c r="CY2" s="290" t="str">
        <f>Results!C2</f>
        <v>Test Group</v>
      </c>
      <c r="CZ2" s="290" t="str">
        <f>Results!D2</f>
        <v>Control Group</v>
      </c>
      <c r="DA2" s="290" t="s">
        <v>285</v>
      </c>
      <c r="DB2" s="290" t="s">
        <v>19</v>
      </c>
      <c r="DC2" s="207" t="str">
        <f>C2</f>
        <v>Test Group</v>
      </c>
      <c r="DD2" s="210"/>
      <c r="DE2" s="210"/>
      <c r="DF2" s="210"/>
      <c r="DG2" s="210"/>
      <c r="DH2" s="210"/>
      <c r="DI2" s="210"/>
      <c r="DJ2" s="210"/>
      <c r="DK2" s="210"/>
      <c r="DL2" s="210"/>
      <c r="DM2" s="210"/>
      <c r="DN2" s="211"/>
      <c r="DO2" s="207" t="str">
        <f>Q2</f>
        <v>Control Group</v>
      </c>
      <c r="DP2" s="210"/>
      <c r="DQ2" s="210"/>
      <c r="DR2" s="210"/>
      <c r="DS2" s="210"/>
      <c r="DT2" s="210"/>
      <c r="DU2" s="210"/>
      <c r="DV2" s="210"/>
      <c r="DW2" s="210"/>
      <c r="DX2" s="210"/>
      <c r="DY2" s="210"/>
      <c r="DZ2" s="211"/>
      <c r="EB2" s="65">
        <v>1</v>
      </c>
      <c r="EC2" s="66">
        <f>Results!G3</f>
        <v>0.57192143760212522</v>
      </c>
      <c r="ED2" s="66">
        <f>Results!G15</f>
        <v>0.41577902616990825</v>
      </c>
      <c r="EE2" s="66">
        <f>Results!G27</f>
        <v>0.84316617016568784</v>
      </c>
      <c r="EF2" s="66">
        <f>Results!G39</f>
        <v>5597.4559549312971</v>
      </c>
      <c r="EG2" s="66">
        <f>Results!G51</f>
        <v>1.3446420970637829</v>
      </c>
      <c r="EH2" s="66">
        <f>Results!G63</f>
        <v>0.92908911643966086</v>
      </c>
      <c r="EI2" s="66">
        <f>Results!G75</f>
        <v>0.65696521456110235</v>
      </c>
      <c r="EJ2" s="66">
        <f>Results!G87</f>
        <v>0.62440567540161818</v>
      </c>
    </row>
    <row r="3" spans="1:140" ht="15" customHeight="1" thickBot="1" x14ac:dyDescent="0.3">
      <c r="A3" s="332"/>
      <c r="B3" s="332"/>
      <c r="C3" s="67" t="s">
        <v>24</v>
      </c>
      <c r="D3" s="67" t="s">
        <v>25</v>
      </c>
      <c r="E3" s="67" t="s">
        <v>26</v>
      </c>
      <c r="F3" s="67" t="s">
        <v>121</v>
      </c>
      <c r="G3" s="67" t="s">
        <v>122</v>
      </c>
      <c r="H3" s="67" t="s">
        <v>123</v>
      </c>
      <c r="I3" s="67" t="s">
        <v>124</v>
      </c>
      <c r="J3" s="67" t="s">
        <v>125</v>
      </c>
      <c r="K3" s="67" t="s">
        <v>126</v>
      </c>
      <c r="L3" s="67" t="s">
        <v>127</v>
      </c>
      <c r="M3" s="67" t="s">
        <v>390</v>
      </c>
      <c r="N3" s="67" t="s">
        <v>391</v>
      </c>
      <c r="O3" s="332"/>
      <c r="P3" s="332"/>
      <c r="Q3" s="67" t="s">
        <v>24</v>
      </c>
      <c r="R3" s="67" t="s">
        <v>25</v>
      </c>
      <c r="S3" s="67" t="s">
        <v>26</v>
      </c>
      <c r="T3" s="67" t="s">
        <v>121</v>
      </c>
      <c r="U3" s="67" t="s">
        <v>122</v>
      </c>
      <c r="V3" s="67" t="s">
        <v>123</v>
      </c>
      <c r="W3" s="67" t="s">
        <v>124</v>
      </c>
      <c r="X3" s="67" t="s">
        <v>125</v>
      </c>
      <c r="Y3" s="67" t="s">
        <v>126</v>
      </c>
      <c r="Z3" s="67" t="s">
        <v>127</v>
      </c>
      <c r="AA3" s="67" t="s">
        <v>390</v>
      </c>
      <c r="AB3" s="67" t="s">
        <v>391</v>
      </c>
      <c r="AC3" s="67" t="s">
        <v>24</v>
      </c>
      <c r="AD3" s="67" t="s">
        <v>25</v>
      </c>
      <c r="AE3" s="67" t="s">
        <v>26</v>
      </c>
      <c r="AF3" s="67" t="s">
        <v>121</v>
      </c>
      <c r="AG3" s="67" t="s">
        <v>122</v>
      </c>
      <c r="AH3" s="67" t="s">
        <v>123</v>
      </c>
      <c r="AI3" s="67" t="s">
        <v>124</v>
      </c>
      <c r="AJ3" s="67" t="s">
        <v>125</v>
      </c>
      <c r="AK3" s="67" t="s">
        <v>126</v>
      </c>
      <c r="AL3" s="67" t="s">
        <v>127</v>
      </c>
      <c r="AM3" s="67" t="s">
        <v>390</v>
      </c>
      <c r="AN3" s="67" t="s">
        <v>391</v>
      </c>
      <c r="AO3" s="67" t="s">
        <v>24</v>
      </c>
      <c r="AP3" s="67" t="s">
        <v>25</v>
      </c>
      <c r="AQ3" s="67" t="s">
        <v>26</v>
      </c>
      <c r="AR3" s="67" t="s">
        <v>121</v>
      </c>
      <c r="AS3" s="67" t="s">
        <v>122</v>
      </c>
      <c r="AT3" s="67" t="s">
        <v>123</v>
      </c>
      <c r="AU3" s="67" t="s">
        <v>124</v>
      </c>
      <c r="AV3" s="67" t="s">
        <v>125</v>
      </c>
      <c r="AW3" s="67" t="s">
        <v>126</v>
      </c>
      <c r="AX3" s="67" t="s">
        <v>127</v>
      </c>
      <c r="AY3" s="67" t="s">
        <v>390</v>
      </c>
      <c r="AZ3" s="67" t="s">
        <v>391</v>
      </c>
      <c r="BA3" s="84" t="s">
        <v>24</v>
      </c>
      <c r="BB3" s="85" t="s">
        <v>25</v>
      </c>
      <c r="BC3" s="85" t="s">
        <v>26</v>
      </c>
      <c r="BD3" s="85" t="s">
        <v>121</v>
      </c>
      <c r="BE3" s="85" t="s">
        <v>122</v>
      </c>
      <c r="BF3" s="85" t="s">
        <v>123</v>
      </c>
      <c r="BG3" s="85" t="s">
        <v>124</v>
      </c>
      <c r="BH3" s="85" t="s">
        <v>125</v>
      </c>
      <c r="BI3" s="85" t="s">
        <v>126</v>
      </c>
      <c r="BJ3" s="85" t="s">
        <v>127</v>
      </c>
      <c r="BK3" s="85" t="s">
        <v>390</v>
      </c>
      <c r="BL3" s="85" t="s">
        <v>391</v>
      </c>
      <c r="BM3" s="85" t="s">
        <v>24</v>
      </c>
      <c r="BN3" s="85" t="s">
        <v>25</v>
      </c>
      <c r="BO3" s="85" t="s">
        <v>26</v>
      </c>
      <c r="BP3" s="85" t="s">
        <v>121</v>
      </c>
      <c r="BQ3" s="85" t="s">
        <v>122</v>
      </c>
      <c r="BR3" s="85" t="s">
        <v>123</v>
      </c>
      <c r="BS3" s="85" t="s">
        <v>124</v>
      </c>
      <c r="BT3" s="85" t="s">
        <v>125</v>
      </c>
      <c r="BU3" s="85" t="s">
        <v>126</v>
      </c>
      <c r="BV3" s="85" t="s">
        <v>127</v>
      </c>
      <c r="BW3" s="85" t="s">
        <v>390</v>
      </c>
      <c r="BX3" s="86" t="s">
        <v>391</v>
      </c>
      <c r="BY3" s="330"/>
      <c r="BZ3" s="331"/>
      <c r="CA3" s="67" t="s">
        <v>24</v>
      </c>
      <c r="CB3" s="67" t="s">
        <v>25</v>
      </c>
      <c r="CC3" s="67" t="s">
        <v>26</v>
      </c>
      <c r="CD3" s="67" t="s">
        <v>121</v>
      </c>
      <c r="CE3" s="67" t="s">
        <v>122</v>
      </c>
      <c r="CF3" s="67" t="s">
        <v>123</v>
      </c>
      <c r="CG3" s="67" t="s">
        <v>124</v>
      </c>
      <c r="CH3" s="67" t="s">
        <v>125</v>
      </c>
      <c r="CI3" s="67" t="s">
        <v>126</v>
      </c>
      <c r="CJ3" s="67" t="s">
        <v>127</v>
      </c>
      <c r="CK3" s="67" t="s">
        <v>390</v>
      </c>
      <c r="CL3" s="67" t="s">
        <v>391</v>
      </c>
      <c r="CM3" s="67" t="s">
        <v>24</v>
      </c>
      <c r="CN3" s="67" t="s">
        <v>25</v>
      </c>
      <c r="CO3" s="67" t="s">
        <v>26</v>
      </c>
      <c r="CP3" s="67" t="s">
        <v>121</v>
      </c>
      <c r="CQ3" s="67" t="s">
        <v>122</v>
      </c>
      <c r="CR3" s="67" t="s">
        <v>123</v>
      </c>
      <c r="CS3" s="67" t="s">
        <v>124</v>
      </c>
      <c r="CT3" s="67" t="s">
        <v>125</v>
      </c>
      <c r="CU3" s="67" t="s">
        <v>126</v>
      </c>
      <c r="CV3" s="67" t="s">
        <v>127</v>
      </c>
      <c r="CW3" s="67" t="s">
        <v>390</v>
      </c>
      <c r="CX3" s="67" t="s">
        <v>391</v>
      </c>
      <c r="CY3" s="301"/>
      <c r="CZ3" s="301"/>
      <c r="DA3" s="301"/>
      <c r="DB3" s="331"/>
      <c r="DC3" s="67" t="s">
        <v>24</v>
      </c>
      <c r="DD3" s="67" t="s">
        <v>25</v>
      </c>
      <c r="DE3" s="67" t="s">
        <v>26</v>
      </c>
      <c r="DF3" s="67" t="s">
        <v>121</v>
      </c>
      <c r="DG3" s="67" t="s">
        <v>122</v>
      </c>
      <c r="DH3" s="67" t="s">
        <v>123</v>
      </c>
      <c r="DI3" s="67" t="s">
        <v>124</v>
      </c>
      <c r="DJ3" s="67" t="s">
        <v>125</v>
      </c>
      <c r="DK3" s="67" t="s">
        <v>126</v>
      </c>
      <c r="DL3" s="67" t="s">
        <v>127</v>
      </c>
      <c r="DM3" s="67" t="s">
        <v>390</v>
      </c>
      <c r="DN3" s="67" t="s">
        <v>391</v>
      </c>
      <c r="DO3" s="67" t="s">
        <v>24</v>
      </c>
      <c r="DP3" s="67" t="s">
        <v>25</v>
      </c>
      <c r="DQ3" s="67" t="s">
        <v>26</v>
      </c>
      <c r="DR3" s="67" t="s">
        <v>121</v>
      </c>
      <c r="DS3" s="67" t="s">
        <v>122</v>
      </c>
      <c r="DT3" s="67" t="s">
        <v>123</v>
      </c>
      <c r="DU3" s="67" t="s">
        <v>124</v>
      </c>
      <c r="DV3" s="67" t="s">
        <v>125</v>
      </c>
      <c r="DW3" s="67" t="s">
        <v>126</v>
      </c>
      <c r="DX3" s="67" t="s">
        <v>127</v>
      </c>
      <c r="DY3" s="67" t="s">
        <v>390</v>
      </c>
      <c r="DZ3" s="67" t="s">
        <v>391</v>
      </c>
      <c r="EB3" s="65">
        <v>2</v>
      </c>
      <c r="EC3" s="66">
        <f>Results!G4</f>
        <v>1.663116104679635</v>
      </c>
      <c r="ED3" s="66">
        <f>Results!G16</f>
        <v>1.6440135869505057</v>
      </c>
      <c r="EE3" s="66">
        <f>Results!G28</f>
        <v>0.20550169836881335</v>
      </c>
      <c r="EF3" s="66">
        <f>Results!G40</f>
        <v>0.84316617016568784</v>
      </c>
      <c r="EG3" s="66">
        <f>Results!G52</f>
        <v>0.27431185708232114</v>
      </c>
      <c r="EH3" s="66">
        <f>Results!G64</f>
        <v>2459.0560246687346</v>
      </c>
      <c r="EI3" s="66">
        <f>Results!G76</f>
        <v>29.457346123086879</v>
      </c>
      <c r="EJ3" s="66">
        <f>Results!G88</f>
        <v>0.61297021947756536</v>
      </c>
    </row>
    <row r="4" spans="1:140" ht="15" customHeight="1" x14ac:dyDescent="0.25">
      <c r="A4" s="73" t="str">
        <f>'miRNA Table'!B3</f>
        <v>hsa-let-7a-5p</v>
      </c>
      <c r="B4" s="74" t="s">
        <v>8</v>
      </c>
      <c r="C4" s="75">
        <f>IF('Test Sample Data'!C3="","",IF(SUM('Test Sample Data'!C$3:C$98)&gt;10,IF(AND(ISNUMBER('Test Sample Data'!C3),'Test Sample Data'!C3&lt;$C$108, 'Test Sample Data'!C3&gt;0),'Test Sample Data'!C3,$C$108),""))</f>
        <v>29.89</v>
      </c>
      <c r="D4" s="75">
        <f>IF('Test Sample Data'!D3="","",IF(SUM('Test Sample Data'!D$3:D$98)&gt;10,IF(AND(ISNUMBER('Test Sample Data'!D3),'Test Sample Data'!D3&lt;$C$108, 'Test Sample Data'!D3&gt;0),'Test Sample Data'!D3,$C$108),""))</f>
        <v>29.56</v>
      </c>
      <c r="E4" s="75">
        <f>IF('Test Sample Data'!E3="","",IF(SUM('Test Sample Data'!E$3:E$98)&gt;10,IF(AND(ISNUMBER('Test Sample Data'!E3),'Test Sample Data'!E3&lt;$C$108, 'Test Sample Data'!E3&gt;0),'Test Sample Data'!E3,$C$108),""))</f>
        <v>29.6</v>
      </c>
      <c r="F4" s="75" t="str">
        <f>IF('Test Sample Data'!F3="","",IF(SUM('Test Sample Data'!F$3:F$98)&gt;10,IF(AND(ISNUMBER('Test Sample Data'!F3),'Test Sample Data'!F3&lt;$C$108, 'Test Sample Data'!F3&gt;0),'Test Sample Data'!F3,$C$108),""))</f>
        <v/>
      </c>
      <c r="G4" s="75" t="str">
        <f>IF('Test Sample Data'!G3="","",IF(SUM('Test Sample Data'!G$3:G$98)&gt;10,IF(AND(ISNUMBER('Test Sample Data'!G3),'Test Sample Data'!G3&lt;$C$108, 'Test Sample Data'!G3&gt;0),'Test Sample Data'!G3,$C$108),""))</f>
        <v/>
      </c>
      <c r="H4" s="75" t="str">
        <f>IF('Test Sample Data'!H3="","",IF(SUM('Test Sample Data'!H$3:H$98)&gt;10,IF(AND(ISNUMBER('Test Sample Data'!H3),'Test Sample Data'!H3&lt;$C$108, 'Test Sample Data'!H3&gt;0),'Test Sample Data'!H3,$C$108),""))</f>
        <v/>
      </c>
      <c r="I4" s="75" t="str">
        <f>IF('Test Sample Data'!I3="","",IF(SUM('Test Sample Data'!I$3:I$98)&gt;10,IF(AND(ISNUMBER('Test Sample Data'!I3),'Test Sample Data'!I3&lt;$C$108, 'Test Sample Data'!I3&gt;0),'Test Sample Data'!I3,$C$108),""))</f>
        <v/>
      </c>
      <c r="J4" s="75" t="str">
        <f>IF('Test Sample Data'!J3="","",IF(SUM('Test Sample Data'!J$3:J$98)&gt;10,IF(AND(ISNUMBER('Test Sample Data'!J3),'Test Sample Data'!J3&lt;$C$108, 'Test Sample Data'!J3&gt;0),'Test Sample Data'!J3,$C$108),""))</f>
        <v/>
      </c>
      <c r="K4" s="75" t="str">
        <f>IF('Test Sample Data'!K3="","",IF(SUM('Test Sample Data'!K$3:K$98)&gt;10,IF(AND(ISNUMBER('Test Sample Data'!K3),'Test Sample Data'!K3&lt;$C$108, 'Test Sample Data'!K3&gt;0),'Test Sample Data'!K3,$C$108),""))</f>
        <v/>
      </c>
      <c r="L4" s="75" t="str">
        <f>IF('Test Sample Data'!L3="","",IF(SUM('Test Sample Data'!L$3:L$98)&gt;10,IF(AND(ISNUMBER('Test Sample Data'!L3),'Test Sample Data'!L3&lt;$C$108, 'Test Sample Data'!L3&gt;0),'Test Sample Data'!L3,$C$108),""))</f>
        <v/>
      </c>
      <c r="M4" s="75" t="str">
        <f>IF('Test Sample Data'!M3="","",IF(SUM('Test Sample Data'!M$3:M$98)&gt;10,IF(AND(ISNUMBER('Test Sample Data'!M3),'Test Sample Data'!M3&lt;$C$108, 'Test Sample Data'!M3&gt;0),'Test Sample Data'!M3,$C$108),""))</f>
        <v/>
      </c>
      <c r="N4" s="75" t="str">
        <f>IF('Test Sample Data'!N3="","",IF(SUM('Test Sample Data'!N$3:N$98)&gt;10,IF(AND(ISNUMBER('Test Sample Data'!N3),'Test Sample Data'!N3&lt;$C$108, 'Test Sample Data'!N3&gt;0),'Test Sample Data'!N3,$C$108),""))</f>
        <v/>
      </c>
      <c r="O4" s="74" t="str">
        <f>'miRNA Table'!B3</f>
        <v>hsa-let-7a-5p</v>
      </c>
      <c r="P4" s="74" t="s">
        <v>8</v>
      </c>
      <c r="Q4" s="75">
        <f>IF('Control Sample Data'!C3="","",IF(SUM('Control Sample Data'!C$3:C$98)&gt;10,IF(AND(ISNUMBER('Control Sample Data'!C3),'Control Sample Data'!C3&lt;$C$108, 'Control Sample Data'!C3&gt;0),'Control Sample Data'!C3,$C$108),""))</f>
        <v>29.08</v>
      </c>
      <c r="R4" s="75">
        <f>IF('Control Sample Data'!D3="","",IF(SUM('Control Sample Data'!D$3:D$98)&gt;10,IF(AND(ISNUMBER('Control Sample Data'!D3),'Control Sample Data'!D3&lt;$C$108, 'Control Sample Data'!D3&gt;0),'Control Sample Data'!D3,$C$108),""))</f>
        <v>29.02</v>
      </c>
      <c r="S4" s="75">
        <f>IF('Control Sample Data'!E3="","",IF(SUM('Control Sample Data'!E$3:E$98)&gt;10,IF(AND(ISNUMBER('Control Sample Data'!E3),'Control Sample Data'!E3&lt;$C$108, 'Control Sample Data'!E3&gt;0),'Control Sample Data'!E3,$C$108),""))</f>
        <v>29.27</v>
      </c>
      <c r="T4" s="75" t="str">
        <f>IF('Control Sample Data'!F3="","",IF(SUM('Control Sample Data'!F$3:F$98)&gt;10,IF(AND(ISNUMBER('Control Sample Data'!F3),'Control Sample Data'!F3&lt;$C$108, 'Control Sample Data'!F3&gt;0),'Control Sample Data'!F3,$C$108),""))</f>
        <v/>
      </c>
      <c r="U4" s="75" t="str">
        <f>IF('Control Sample Data'!G3="","",IF(SUM('Control Sample Data'!G$3:G$98)&gt;10,IF(AND(ISNUMBER('Control Sample Data'!G3),'Control Sample Data'!G3&lt;$C$108, 'Control Sample Data'!G3&gt;0),'Control Sample Data'!G3,$C$108),""))</f>
        <v/>
      </c>
      <c r="V4" s="75" t="str">
        <f>IF('Control Sample Data'!H3="","",IF(SUM('Control Sample Data'!H$3:H$98)&gt;10,IF(AND(ISNUMBER('Control Sample Data'!H3),'Control Sample Data'!H3&lt;$C$108, 'Control Sample Data'!H3&gt;0),'Control Sample Data'!H3,$C$108),""))</f>
        <v/>
      </c>
      <c r="W4" s="75" t="str">
        <f>IF('Control Sample Data'!I3="","",IF(SUM('Control Sample Data'!I$3:I$98)&gt;10,IF(AND(ISNUMBER('Control Sample Data'!I3),'Control Sample Data'!I3&lt;$C$108, 'Control Sample Data'!I3&gt;0),'Control Sample Data'!I3,$C$108),""))</f>
        <v/>
      </c>
      <c r="X4" s="75" t="str">
        <f>IF('Control Sample Data'!J3="","",IF(SUM('Control Sample Data'!J$3:J$98)&gt;10,IF(AND(ISNUMBER('Control Sample Data'!J3),'Control Sample Data'!J3&lt;$C$108, 'Control Sample Data'!J3&gt;0),'Control Sample Data'!J3,$C$108),""))</f>
        <v/>
      </c>
      <c r="Y4" s="75" t="str">
        <f>IF('Control Sample Data'!K3="","",IF(SUM('Control Sample Data'!K$3:K$98)&gt;10,IF(AND(ISNUMBER('Control Sample Data'!K3),'Control Sample Data'!K3&lt;$C$108, 'Control Sample Data'!K3&gt;0),'Control Sample Data'!K3,$C$108),""))</f>
        <v/>
      </c>
      <c r="Z4" s="75" t="str">
        <f>IF('Control Sample Data'!L3="","",IF(SUM('Control Sample Data'!L$3:L$98)&gt;10,IF(AND(ISNUMBER('Control Sample Data'!L3),'Control Sample Data'!L3&lt;$C$108, 'Control Sample Data'!L3&gt;0),'Control Sample Data'!L3,$C$108),""))</f>
        <v/>
      </c>
      <c r="AA4" s="75" t="str">
        <f>IF('Control Sample Data'!M3="","",IF(SUM('Control Sample Data'!M$3:M$98)&gt;10,IF(AND(ISNUMBER('Control Sample Data'!M3),'Control Sample Data'!M3&lt;$C$108, 'Control Sample Data'!M3&gt;0),'Control Sample Data'!M3,$C$108),""))</f>
        <v/>
      </c>
      <c r="AB4" s="87" t="str">
        <f>IF('Control Sample Data'!N3="","",IF(SUM('Control Sample Data'!N$3:N$98)&gt;10,IF(AND(ISNUMBER('Control Sample Data'!N3),'Control Sample Data'!N3&lt;$C$108, 'Control Sample Data'!N3&gt;0),'Control Sample Data'!N3,$C$108),""))</f>
        <v/>
      </c>
      <c r="AC4" s="139">
        <f>IF(C4="","",IF(AND('miRNA Table'!$D$4="YES",'miRNA Table'!$D$6="YES"),C4-C$110,C4))</f>
        <v>29.89</v>
      </c>
      <c r="AD4" s="140">
        <f>IF(D4="","",IF(AND('miRNA Table'!$D$4="YES",'miRNA Table'!$D$6="YES"),D4-D$110,D4))</f>
        <v>29.56</v>
      </c>
      <c r="AE4" s="140">
        <f>IF(E4="","",IF(AND('miRNA Table'!$D$4="YES",'miRNA Table'!$D$6="YES"),E4-E$110,E4))</f>
        <v>29.6</v>
      </c>
      <c r="AF4" s="140" t="str">
        <f>IF(F4="","",IF(AND('miRNA Table'!$D$4="YES",'miRNA Table'!$D$6="YES"),F4-F$110,F4))</f>
        <v/>
      </c>
      <c r="AG4" s="140" t="str">
        <f>IF(G4="","",IF(AND('miRNA Table'!$D$4="YES",'miRNA Table'!$D$6="YES"),G4-G$110,G4))</f>
        <v/>
      </c>
      <c r="AH4" s="140" t="str">
        <f>IF(H4="","",IF(AND('miRNA Table'!$D$4="YES",'miRNA Table'!$D$6="YES"),H4-H$110,H4))</f>
        <v/>
      </c>
      <c r="AI4" s="140" t="str">
        <f>IF(I4="","",IF(AND('miRNA Table'!$D$4="YES",'miRNA Table'!$D$6="YES"),I4-I$110,I4))</f>
        <v/>
      </c>
      <c r="AJ4" s="140" t="str">
        <f>IF(J4="","",IF(AND('miRNA Table'!$D$4="YES",'miRNA Table'!$D$6="YES"),J4-J$110,J4))</f>
        <v/>
      </c>
      <c r="AK4" s="140" t="str">
        <f>IF(K4="","",IF(AND('miRNA Table'!$D$4="YES",'miRNA Table'!$D$6="YES"),K4-K$110,K4))</f>
        <v/>
      </c>
      <c r="AL4" s="140" t="str">
        <f>IF(L4="","",IF(AND('miRNA Table'!$D$4="YES",'miRNA Table'!$D$6="YES"),L4-L$110,L4))</f>
        <v/>
      </c>
      <c r="AM4" s="140" t="str">
        <f>IF(M4="","",IF(AND('miRNA Table'!$D$4="YES",'miRNA Table'!$D$6="YES"),M4-M$110,M4))</f>
        <v/>
      </c>
      <c r="AN4" s="141" t="str">
        <f>IF(N4="","",IF(AND('miRNA Table'!$D$4="YES",'miRNA Table'!$D$6="YES"),N4-N$110,N4))</f>
        <v/>
      </c>
      <c r="AO4" s="139">
        <f>IF(Q4="","",IF(AND('miRNA Table'!$D$4="YES",'miRNA Table'!$D$6="YES"),Q4-Q$110,Q4))</f>
        <v>29.08</v>
      </c>
      <c r="AP4" s="140">
        <f>IF(R4="","",IF(AND('miRNA Table'!$D$4="YES",'miRNA Table'!$D$6="YES"),R4-R$110,R4))</f>
        <v>29.02</v>
      </c>
      <c r="AQ4" s="140">
        <f>IF(S4="","",IF(AND('miRNA Table'!$D$4="YES",'miRNA Table'!$D$6="YES"),S4-S$110,S4))</f>
        <v>29.27</v>
      </c>
      <c r="AR4" s="140" t="str">
        <f>IF(T4="","",IF(AND('miRNA Table'!$D$4="YES",'miRNA Table'!$D$6="YES"),T4-T$110,T4))</f>
        <v/>
      </c>
      <c r="AS4" s="140" t="str">
        <f>IF(U4="","",IF(AND('miRNA Table'!$D$4="YES",'miRNA Table'!$D$6="YES"),U4-U$110,U4))</f>
        <v/>
      </c>
      <c r="AT4" s="140" t="str">
        <f>IF(V4="","",IF(AND('miRNA Table'!$D$4="YES",'miRNA Table'!$D$6="YES"),V4-V$110,V4))</f>
        <v/>
      </c>
      <c r="AU4" s="140" t="str">
        <f>IF(W4="","",IF(AND('miRNA Table'!$D$4="YES",'miRNA Table'!$D$6="YES"),W4-W$110,W4))</f>
        <v/>
      </c>
      <c r="AV4" s="140" t="str">
        <f>IF(X4="","",IF(AND('miRNA Table'!$D$4="YES",'miRNA Table'!$D$6="YES"),X4-X$110,X4))</f>
        <v/>
      </c>
      <c r="AW4" s="140" t="str">
        <f>IF(Y4="","",IF(AND('miRNA Table'!$D$4="YES",'miRNA Table'!$D$6="YES"),Y4-Y$110,Y4))</f>
        <v/>
      </c>
      <c r="AX4" s="140" t="str">
        <f>IF(Z4="","",IF(AND('miRNA Table'!$D$4="YES",'miRNA Table'!$D$6="YES"),Z4-Z$110,Z4))</f>
        <v/>
      </c>
      <c r="AY4" s="140" t="str">
        <f>IF(AA4="","",IF(AND('miRNA Table'!$D$4="YES",'miRNA Table'!$D$6="YES"),AA4-AA$110,AA4))</f>
        <v/>
      </c>
      <c r="AZ4" s="141" t="str">
        <f>IF(AB4="","",IF(AND('miRNA Table'!$D$4="YES",'miRNA Table'!$D$6="YES"),AB4-AB$110,AB4))</f>
        <v/>
      </c>
      <c r="BA4" s="154">
        <f>IF(ISERROR(VLOOKUP('Choose Reference miRNAs'!$A3,$A$4:$AZ$99,29,0)),"",VLOOKUP('Choose Reference miRNAs'!$A3,$A$4:$AZ$99,29,0))</f>
        <v>19.98</v>
      </c>
      <c r="BB4" s="155">
        <f>IF(ISERROR(VLOOKUP('Choose Reference miRNAs'!$A3,$A$4:$AZ$99,30,0)),"",VLOOKUP('Choose Reference miRNAs'!$A3,$A$4:$AZ$99,30,0))</f>
        <v>20.23</v>
      </c>
      <c r="BC4" s="155">
        <f>IF(ISERROR(VLOOKUP('Choose Reference miRNAs'!$A3,$A$4:$AZ$99,31,0)),"",VLOOKUP('Choose Reference miRNAs'!$A3,$A$4:$AZ$99,31,0))</f>
        <v>20.09</v>
      </c>
      <c r="BD4" s="155" t="str">
        <f>IF(ISERROR(VLOOKUP('Choose Reference miRNAs'!$A3,$A$4:$AZ$99,32,0)),"",VLOOKUP('Choose Reference miRNAs'!$A3,$A$4:$AZ$99,32,0))</f>
        <v/>
      </c>
      <c r="BE4" s="155" t="str">
        <f>IF(ISERROR(VLOOKUP('Choose Reference miRNAs'!$A3,$A$4:$AZ$99,33,0)),"",VLOOKUP('Choose Reference miRNAs'!$A3,$A$4:$AZ$99,33,0))</f>
        <v/>
      </c>
      <c r="BF4" s="155" t="str">
        <f>IF(ISERROR(VLOOKUP('Choose Reference miRNAs'!$A3,$A$4:$AZ$99,34,0)),"",VLOOKUP('Choose Reference miRNAs'!$A3,$A$4:$AZ$99,34,0))</f>
        <v/>
      </c>
      <c r="BG4" s="155" t="str">
        <f>IF(ISERROR(VLOOKUP('Choose Reference miRNAs'!$A3,$A$4:$AZ$99,35,0)),"",VLOOKUP('Choose Reference miRNAs'!$A3,$A$4:$AZ$99,35,0))</f>
        <v/>
      </c>
      <c r="BH4" s="155" t="str">
        <f>IF(ISERROR(VLOOKUP('Choose Reference miRNAs'!$A3,$A$4:$AZ$99,36,0)),"",VLOOKUP('Choose Reference miRNAs'!$A3,$A$4:$AZ$99,36,0))</f>
        <v/>
      </c>
      <c r="BI4" s="155" t="str">
        <f>IF(ISERROR(VLOOKUP('Choose Reference miRNAs'!$A3,$A$4:$AZ$99,37,0)),"",VLOOKUP('Choose Reference miRNAs'!$A3,$A$4:$AZ$99,37,0))</f>
        <v/>
      </c>
      <c r="BJ4" s="155" t="str">
        <f>IF(ISERROR(VLOOKUP('Choose Reference miRNAs'!$A3,$A$4:$AZ$99,38,0)),"",VLOOKUP('Choose Reference miRNAs'!$A3,$A$4:$AZ$99,38,0))</f>
        <v/>
      </c>
      <c r="BK4" s="155" t="str">
        <f>IF(ISERROR(VLOOKUP('Choose Reference miRNAs'!$A3,$A$4:$AZ$99,39,0)),"",VLOOKUP('Choose Reference miRNAs'!$A3,$A$4:$AZ$99,39,0))</f>
        <v/>
      </c>
      <c r="BL4" s="156" t="str">
        <f>IF(ISERROR(VLOOKUP('Choose Reference miRNAs'!$A3,$A$4:$AZ$99,40,0)),"",VLOOKUP('Choose Reference miRNAs'!$A3,$A$4:$AZ$99,40,0))</f>
        <v/>
      </c>
      <c r="BM4" s="154">
        <f>IF(ISERROR(VLOOKUP('Choose Reference miRNAs'!$A3,$A$4:$AZ$99,41,0)),"",VLOOKUP('Choose Reference miRNAs'!$A3,$A$4:$AZ$99,41,0))</f>
        <v>21.19</v>
      </c>
      <c r="BN4" s="155">
        <f>IF(ISERROR(VLOOKUP('Choose Reference miRNAs'!$A3,$A$4:$AZ$99,42,0)),"",VLOOKUP('Choose Reference miRNAs'!$A3,$A$4:$AZ$99,42,0))</f>
        <v>21.15</v>
      </c>
      <c r="BO4" s="155">
        <f>IF(ISERROR(VLOOKUP('Choose Reference miRNAs'!$A3,$A$4:$AZ$99,43,0)),"",VLOOKUP('Choose Reference miRNAs'!$A3,$A$4:$AZ$99,43,0))</f>
        <v>21.43</v>
      </c>
      <c r="BP4" s="155" t="str">
        <f>IF(ISERROR(VLOOKUP('Choose Reference miRNAs'!$A3,$A$4:$AZ$99,44,0)),"",VLOOKUP('Choose Reference miRNAs'!$A3,$A$4:$AZ$99,44,0))</f>
        <v/>
      </c>
      <c r="BQ4" s="155" t="str">
        <f>IF(ISERROR(VLOOKUP('Choose Reference miRNAs'!$A3,$A$4:$AZ$99,45,0)),"",VLOOKUP('Choose Reference miRNAs'!$A3,$A$4:$AZ$99,45,0))</f>
        <v/>
      </c>
      <c r="BR4" s="155" t="str">
        <f>IF(ISERROR(VLOOKUP('Choose Reference miRNAs'!$A3,$A$4:$AZ$99,46,0)),"",VLOOKUP('Choose Reference miRNAs'!$A3,$A$4:$AZ$99,46,0))</f>
        <v/>
      </c>
      <c r="BS4" s="155" t="str">
        <f>IF(ISERROR(VLOOKUP('Choose Reference miRNAs'!$A3,$A$4:$AZ$99,47,0)),"",VLOOKUP('Choose Reference miRNAs'!$A3,$A$4:$AZ$99,47,0))</f>
        <v/>
      </c>
      <c r="BT4" s="155" t="str">
        <f>IF(ISERROR(VLOOKUP('Choose Reference miRNAs'!$A3,$A$4:$AZ$99,48,0)),"",VLOOKUP('Choose Reference miRNAs'!$A3,$A$4:$AZ$99,48,0))</f>
        <v/>
      </c>
      <c r="BU4" s="155" t="str">
        <f>IF(ISERROR(VLOOKUP('Choose Reference miRNAs'!$A3,$A$4:$AZ$99,49,0)),"",VLOOKUP('Choose Reference miRNAs'!$A3,$A$4:$AZ$99,49,0))</f>
        <v/>
      </c>
      <c r="BV4" s="155" t="str">
        <f>IF(ISERROR(VLOOKUP('Choose Reference miRNAs'!$A3,$A$4:$AZ$99,50,0)),"",VLOOKUP('Choose Reference miRNAs'!$A3,$A$4:$AZ$99,50,0))</f>
        <v/>
      </c>
      <c r="BW4" s="155" t="str">
        <f>IF(ISERROR(VLOOKUP('Choose Reference miRNAs'!$A3,$A$4:$AZ$99,51,0)),"",VLOOKUP('Choose Reference miRNAs'!$A3,$A$4:$AZ$99,51,0))</f>
        <v/>
      </c>
      <c r="BX4" s="156" t="str">
        <f>IF(ISERROR(VLOOKUP('Choose Reference miRNAs'!$A3,$A$4:$AZ$99,52,0)),"",VLOOKUP('Choose Reference miRNAs'!$A3,$A$4:$AZ$99,52,0))</f>
        <v/>
      </c>
      <c r="BY4" s="71" t="str">
        <f>A4</f>
        <v>hsa-let-7a-5p</v>
      </c>
      <c r="BZ4" s="69" t="s">
        <v>8</v>
      </c>
      <c r="CA4" s="70">
        <f>IF(BA$26=0,IF(ISERROR(AC4-BA$28),"",AC4-BA$28),IF(ISERROR(AC4-BA$26),"",AC4-BA$26))</f>
        <v>10.358333333333331</v>
      </c>
      <c r="CB4" s="70">
        <f t="shared" ref="CB4:CL4" si="0">IF(BB$26=0,IF(ISERROR(AD4-BB$28),"",AD4-BB$28),IF(ISERROR(AD4-BB$26),"",AD4-BB$26))</f>
        <v>9.9333333333333336</v>
      </c>
      <c r="CC4" s="70">
        <f t="shared" si="0"/>
        <v>10.016666666666669</v>
      </c>
      <c r="CD4" s="70" t="str">
        <f t="shared" si="0"/>
        <v/>
      </c>
      <c r="CE4" s="70" t="str">
        <f t="shared" si="0"/>
        <v/>
      </c>
      <c r="CF4" s="70" t="str">
        <f t="shared" si="0"/>
        <v/>
      </c>
      <c r="CG4" s="70" t="str">
        <f t="shared" si="0"/>
        <v/>
      </c>
      <c r="CH4" s="70" t="str">
        <f t="shared" si="0"/>
        <v/>
      </c>
      <c r="CI4" s="70" t="str">
        <f t="shared" si="0"/>
        <v/>
      </c>
      <c r="CJ4" s="70" t="str">
        <f t="shared" si="0"/>
        <v/>
      </c>
      <c r="CK4" s="70" t="str">
        <f t="shared" si="0"/>
        <v/>
      </c>
      <c r="CL4" s="70" t="str">
        <f t="shared" si="0"/>
        <v/>
      </c>
      <c r="CM4" s="70">
        <f>IF(BM$26=0,IF(ISERROR(AO4-BM$28),"",AO4-BM$28),IF(ISERROR(AO4-BM$26),"",AO4-BM$26))</f>
        <v>9.226666666666663</v>
      </c>
      <c r="CN4" s="70">
        <f t="shared" ref="CN4:CX4" si="1">IF(BN$26=0,IF(ISERROR(AP4-BN$28),"",AP4-BN$28),IF(ISERROR(AP4-BN$26),"",AP4-BN$26))</f>
        <v>9.288333333333334</v>
      </c>
      <c r="CO4" s="70">
        <f t="shared" si="1"/>
        <v>9.375</v>
      </c>
      <c r="CP4" s="70" t="str">
        <f t="shared" si="1"/>
        <v/>
      </c>
      <c r="CQ4" s="70" t="str">
        <f t="shared" si="1"/>
        <v/>
      </c>
      <c r="CR4" s="70" t="str">
        <f t="shared" si="1"/>
        <v/>
      </c>
      <c r="CS4" s="70" t="str">
        <f t="shared" si="1"/>
        <v/>
      </c>
      <c r="CT4" s="70" t="str">
        <f t="shared" si="1"/>
        <v/>
      </c>
      <c r="CU4" s="70" t="str">
        <f t="shared" si="1"/>
        <v/>
      </c>
      <c r="CV4" s="70" t="str">
        <f t="shared" si="1"/>
        <v/>
      </c>
      <c r="CW4" s="70" t="str">
        <f t="shared" si="1"/>
        <v/>
      </c>
      <c r="CX4" s="70" t="str">
        <f t="shared" si="1"/>
        <v/>
      </c>
      <c r="CY4" s="41">
        <f>IF(ISERROR(AVERAGE(CA4:CL4)),"N/A",AVERAGE(CA4:CL4))</f>
        <v>10.102777777777778</v>
      </c>
      <c r="CZ4" s="41">
        <f>IF(ISERROR(AVERAGE(CM4:CX4)),"N/A",AVERAGE(CM4:CX4))</f>
        <v>9.2966666666666651</v>
      </c>
      <c r="DA4" s="71" t="str">
        <f>A4</f>
        <v>hsa-let-7a-5p</v>
      </c>
      <c r="DB4" s="69" t="s">
        <v>8</v>
      </c>
      <c r="DC4" s="72">
        <f t="shared" ref="DC4:DC35" si="2">IF(CA4="","",POWER(2, -CA4))</f>
        <v>7.6178244727868644E-4</v>
      </c>
      <c r="DD4" s="72">
        <f t="shared" ref="DD4:DD35" si="3">IF(CB4="","",POWER(2, -CB4))</f>
        <v>1.0227481668170185E-3</v>
      </c>
      <c r="DE4" s="72">
        <f t="shared" ref="DE4:DE35" si="4">IF(CC4="","",POWER(2, -CC4))</f>
        <v>9.6534572300087363E-4</v>
      </c>
      <c r="DF4" s="72" t="str">
        <f t="shared" ref="DF4:DF35" si="5">IF(CD4="","",POWER(2, -CD4))</f>
        <v/>
      </c>
      <c r="DG4" s="72" t="str">
        <f t="shared" ref="DG4:DG35" si="6">IF(CE4="","",POWER(2, -CE4))</f>
        <v/>
      </c>
      <c r="DH4" s="72" t="str">
        <f t="shared" ref="DH4:DH35" si="7">IF(CF4="","",POWER(2, -CF4))</f>
        <v/>
      </c>
      <c r="DI4" s="72" t="str">
        <f t="shared" ref="DI4:DI35" si="8">IF(CG4="","",POWER(2, -CG4))</f>
        <v/>
      </c>
      <c r="DJ4" s="72" t="str">
        <f t="shared" ref="DJ4:DJ35" si="9">IF(CH4="","",POWER(2, -CH4))</f>
        <v/>
      </c>
      <c r="DK4" s="72" t="str">
        <f t="shared" ref="DK4:DK35" si="10">IF(CI4="","",POWER(2, -CI4))</f>
        <v/>
      </c>
      <c r="DL4" s="72" t="str">
        <f t="shared" ref="DL4:DL35" si="11">IF(CJ4="","",POWER(2, -CJ4))</f>
        <v/>
      </c>
      <c r="DM4" s="72" t="str">
        <f t="shared" ref="DM4:DN4" si="12">IF(CK4="","",POWER(2, -CK4))</f>
        <v/>
      </c>
      <c r="DN4" s="72" t="str">
        <f t="shared" si="12"/>
        <v/>
      </c>
      <c r="DO4" s="72">
        <f t="shared" ref="DO4:DX19" si="13">IF(CM4="","",POWER(2, -CM4))</f>
        <v>1.6691546372361362E-3</v>
      </c>
      <c r="DP4" s="72">
        <f t="shared" si="13"/>
        <v>1.5993114883992895E-3</v>
      </c>
      <c r="DQ4" s="72">
        <f t="shared" si="13"/>
        <v>1.5060652591874428E-3</v>
      </c>
      <c r="DR4" s="72" t="str">
        <f t="shared" si="13"/>
        <v/>
      </c>
      <c r="DS4" s="72" t="str">
        <f t="shared" si="13"/>
        <v/>
      </c>
      <c r="DT4" s="72" t="str">
        <f t="shared" si="13"/>
        <v/>
      </c>
      <c r="DU4" s="72" t="str">
        <f t="shared" si="13"/>
        <v/>
      </c>
      <c r="DV4" s="72" t="str">
        <f t="shared" si="13"/>
        <v/>
      </c>
      <c r="DW4" s="72" t="str">
        <f t="shared" si="13"/>
        <v/>
      </c>
      <c r="DX4" s="72" t="str">
        <f t="shared" si="13"/>
        <v/>
      </c>
      <c r="DY4" s="72" t="str">
        <f t="shared" ref="DY4" si="14">IF(CW4="","",POWER(2, -CW4))</f>
        <v/>
      </c>
      <c r="DZ4" s="72" t="str">
        <f t="shared" ref="DZ4" si="15">IF(CX4="","",POWER(2, -CX4))</f>
        <v/>
      </c>
      <c r="EB4" s="65">
        <v>3</v>
      </c>
      <c r="EC4" s="66">
        <f>Results!G5</f>
        <v>4.0480362860744936</v>
      </c>
      <c r="ED4" s="66">
        <f>Results!G17</f>
        <v>1.0746664027807582</v>
      </c>
      <c r="EE4" s="66">
        <f>Results!G29</f>
        <v>387.27705604386824</v>
      </c>
      <c r="EF4" s="66">
        <f>Results!G41</f>
        <v>0.47430562687373784</v>
      </c>
      <c r="EG4" s="66">
        <f>Results!G53</f>
        <v>35214.668686319863</v>
      </c>
      <c r="EH4" s="66">
        <f>Results!G65</f>
        <v>0.84316617016568784</v>
      </c>
      <c r="EI4" s="66">
        <f>Results!G77</f>
        <v>12.243031208652322</v>
      </c>
      <c r="EJ4" s="66">
        <f>Results!G89</f>
        <v>0.65696521456110069</v>
      </c>
    </row>
    <row r="5" spans="1:140" ht="15" customHeight="1" x14ac:dyDescent="0.25">
      <c r="A5" s="76" t="str">
        <f>'miRNA Table'!B4</f>
        <v>hsa-miR-133b</v>
      </c>
      <c r="B5" s="69" t="s">
        <v>9</v>
      </c>
      <c r="C5" s="70">
        <f>IF('Test Sample Data'!C4="","",IF(SUM('Test Sample Data'!C$3:C$98)&gt;10,IF(AND(ISNUMBER('Test Sample Data'!C4),'Test Sample Data'!C4&lt;$C$108, 'Test Sample Data'!C4&gt;0),'Test Sample Data'!C4,$C$108),""))</f>
        <v>31.15</v>
      </c>
      <c r="D5" s="70">
        <f>IF('Test Sample Data'!D4="","",IF(SUM('Test Sample Data'!D$3:D$98)&gt;10,IF(AND(ISNUMBER('Test Sample Data'!D4),'Test Sample Data'!D4&lt;$C$108, 'Test Sample Data'!D4&gt;0),'Test Sample Data'!D4,$C$108),""))</f>
        <v>31.27</v>
      </c>
      <c r="E5" s="70">
        <f>IF('Test Sample Data'!E4="","",IF(SUM('Test Sample Data'!E$3:E$98)&gt;10,IF(AND(ISNUMBER('Test Sample Data'!E4),'Test Sample Data'!E4&lt;$C$108, 'Test Sample Data'!E4&gt;0),'Test Sample Data'!E4,$C$108),""))</f>
        <v>30.75</v>
      </c>
      <c r="F5" s="70" t="str">
        <f>IF('Test Sample Data'!F4="","",IF(SUM('Test Sample Data'!F$3:F$98)&gt;10,IF(AND(ISNUMBER('Test Sample Data'!F4),'Test Sample Data'!F4&lt;$C$108, 'Test Sample Data'!F4&gt;0),'Test Sample Data'!F4,$C$108),""))</f>
        <v/>
      </c>
      <c r="G5" s="70" t="str">
        <f>IF('Test Sample Data'!G4="","",IF(SUM('Test Sample Data'!G$3:G$98)&gt;10,IF(AND(ISNUMBER('Test Sample Data'!G4),'Test Sample Data'!G4&lt;$C$108, 'Test Sample Data'!G4&gt;0),'Test Sample Data'!G4,$C$108),""))</f>
        <v/>
      </c>
      <c r="H5" s="70" t="str">
        <f>IF('Test Sample Data'!H4="","",IF(SUM('Test Sample Data'!H$3:H$98)&gt;10,IF(AND(ISNUMBER('Test Sample Data'!H4),'Test Sample Data'!H4&lt;$C$108, 'Test Sample Data'!H4&gt;0),'Test Sample Data'!H4,$C$108),""))</f>
        <v/>
      </c>
      <c r="I5" s="70" t="str">
        <f>IF('Test Sample Data'!I4="","",IF(SUM('Test Sample Data'!I$3:I$98)&gt;10,IF(AND(ISNUMBER('Test Sample Data'!I4),'Test Sample Data'!I4&lt;$C$108, 'Test Sample Data'!I4&gt;0),'Test Sample Data'!I4,$C$108),""))</f>
        <v/>
      </c>
      <c r="J5" s="70" t="str">
        <f>IF('Test Sample Data'!J4="","",IF(SUM('Test Sample Data'!J$3:J$98)&gt;10,IF(AND(ISNUMBER('Test Sample Data'!J4),'Test Sample Data'!J4&lt;$C$108, 'Test Sample Data'!J4&gt;0),'Test Sample Data'!J4,$C$108),""))</f>
        <v/>
      </c>
      <c r="K5" s="70" t="str">
        <f>IF('Test Sample Data'!K4="","",IF(SUM('Test Sample Data'!K$3:K$98)&gt;10,IF(AND(ISNUMBER('Test Sample Data'!K4),'Test Sample Data'!K4&lt;$C$108, 'Test Sample Data'!K4&gt;0),'Test Sample Data'!K4,$C$108),""))</f>
        <v/>
      </c>
      <c r="L5" s="70" t="str">
        <f>IF('Test Sample Data'!L4="","",IF(SUM('Test Sample Data'!L$3:L$98)&gt;10,IF(AND(ISNUMBER('Test Sample Data'!L4),'Test Sample Data'!L4&lt;$C$108, 'Test Sample Data'!L4&gt;0),'Test Sample Data'!L4,$C$108),""))</f>
        <v/>
      </c>
      <c r="M5" s="70" t="str">
        <f>IF('Test Sample Data'!M4="","",IF(SUM('Test Sample Data'!M$3:M$98)&gt;10,IF(AND(ISNUMBER('Test Sample Data'!M4),'Test Sample Data'!M4&lt;$C$108, 'Test Sample Data'!M4&gt;0),'Test Sample Data'!M4,$C$108),""))</f>
        <v/>
      </c>
      <c r="N5" s="70" t="str">
        <f>IF('Test Sample Data'!N4="","",IF(SUM('Test Sample Data'!N$3:N$98)&gt;10,IF(AND(ISNUMBER('Test Sample Data'!N4),'Test Sample Data'!N4&lt;$C$108, 'Test Sample Data'!N4&gt;0),'Test Sample Data'!N4,$C$108),""))</f>
        <v/>
      </c>
      <c r="O5" s="69" t="str">
        <f>'miRNA Table'!B4</f>
        <v>hsa-miR-133b</v>
      </c>
      <c r="P5" s="69" t="s">
        <v>9</v>
      </c>
      <c r="Q5" s="70">
        <f>IF('Control Sample Data'!C4="","",IF(SUM('Control Sample Data'!C$3:C$98)&gt;10,IF(AND(ISNUMBER('Control Sample Data'!C4),'Control Sample Data'!C4&lt;$C$108, 'Control Sample Data'!C4&gt;0),'Control Sample Data'!C4,$C$108),""))</f>
        <v>32.020000000000003</v>
      </c>
      <c r="R5" s="70">
        <f>IF('Control Sample Data'!D4="","",IF(SUM('Control Sample Data'!D$3:D$98)&gt;10,IF(AND(ISNUMBER('Control Sample Data'!D4),'Control Sample Data'!D4&lt;$C$108, 'Control Sample Data'!D4&gt;0),'Control Sample Data'!D4,$C$108),""))</f>
        <v>32.130000000000003</v>
      </c>
      <c r="S5" s="70">
        <f>IF('Control Sample Data'!E4="","",IF(SUM('Control Sample Data'!E$3:E$98)&gt;10,IF(AND(ISNUMBER('Control Sample Data'!E4),'Control Sample Data'!E4&lt;$C$108, 'Control Sample Data'!E4&gt;0),'Control Sample Data'!E4,$C$108),""))</f>
        <v>31.96</v>
      </c>
      <c r="T5" s="70" t="str">
        <f>IF('Control Sample Data'!F4="","",IF(SUM('Control Sample Data'!F$3:F$98)&gt;10,IF(AND(ISNUMBER('Control Sample Data'!F4),'Control Sample Data'!F4&lt;$C$108, 'Control Sample Data'!F4&gt;0),'Control Sample Data'!F4,$C$108),""))</f>
        <v/>
      </c>
      <c r="U5" s="70" t="str">
        <f>IF('Control Sample Data'!G4="","",IF(SUM('Control Sample Data'!G$3:G$98)&gt;10,IF(AND(ISNUMBER('Control Sample Data'!G4),'Control Sample Data'!G4&lt;$C$108, 'Control Sample Data'!G4&gt;0),'Control Sample Data'!G4,$C$108),""))</f>
        <v/>
      </c>
      <c r="V5" s="70" t="str">
        <f>IF('Control Sample Data'!H4="","",IF(SUM('Control Sample Data'!H$3:H$98)&gt;10,IF(AND(ISNUMBER('Control Sample Data'!H4),'Control Sample Data'!H4&lt;$C$108, 'Control Sample Data'!H4&gt;0),'Control Sample Data'!H4,$C$108),""))</f>
        <v/>
      </c>
      <c r="W5" s="70" t="str">
        <f>IF('Control Sample Data'!I4="","",IF(SUM('Control Sample Data'!I$3:I$98)&gt;10,IF(AND(ISNUMBER('Control Sample Data'!I4),'Control Sample Data'!I4&lt;$C$108, 'Control Sample Data'!I4&gt;0),'Control Sample Data'!I4,$C$108),""))</f>
        <v/>
      </c>
      <c r="X5" s="70" t="str">
        <f>IF('Control Sample Data'!J4="","",IF(SUM('Control Sample Data'!J$3:J$98)&gt;10,IF(AND(ISNUMBER('Control Sample Data'!J4),'Control Sample Data'!J4&lt;$C$108, 'Control Sample Data'!J4&gt;0),'Control Sample Data'!J4,$C$108),""))</f>
        <v/>
      </c>
      <c r="Y5" s="70" t="str">
        <f>IF('Control Sample Data'!K4="","",IF(SUM('Control Sample Data'!K$3:K$98)&gt;10,IF(AND(ISNUMBER('Control Sample Data'!K4),'Control Sample Data'!K4&lt;$C$108, 'Control Sample Data'!K4&gt;0),'Control Sample Data'!K4,$C$108),""))</f>
        <v/>
      </c>
      <c r="Z5" s="70" t="str">
        <f>IF('Control Sample Data'!L4="","",IF(SUM('Control Sample Data'!L$3:L$98)&gt;10,IF(AND(ISNUMBER('Control Sample Data'!L4),'Control Sample Data'!L4&lt;$C$108, 'Control Sample Data'!L4&gt;0),'Control Sample Data'!L4,$C$108),""))</f>
        <v/>
      </c>
      <c r="AA5" s="70" t="str">
        <f>IF('Control Sample Data'!M4="","",IF(SUM('Control Sample Data'!M$3:M$98)&gt;10,IF(AND(ISNUMBER('Control Sample Data'!M4),'Control Sample Data'!M4&lt;$C$108, 'Control Sample Data'!M4&gt;0),'Control Sample Data'!M4,$C$108),""))</f>
        <v/>
      </c>
      <c r="AB5" s="137" t="str">
        <f>IF('Control Sample Data'!N4="","",IF(SUM('Control Sample Data'!N$3:N$98)&gt;10,IF(AND(ISNUMBER('Control Sample Data'!N4),'Control Sample Data'!N4&lt;$C$108, 'Control Sample Data'!N4&gt;0),'Control Sample Data'!N4,$C$108),""))</f>
        <v/>
      </c>
      <c r="AC5" s="142">
        <f>IF(C5="","",IF(AND('miRNA Table'!$D$4="YES",'miRNA Table'!$D$6="YES"),C5-C$110,C5))</f>
        <v>31.15</v>
      </c>
      <c r="AD5" s="143">
        <f>IF(D5="","",IF(AND('miRNA Table'!$D$4="YES",'miRNA Table'!$D$6="YES"),D5-D$110,D5))</f>
        <v>31.27</v>
      </c>
      <c r="AE5" s="143">
        <f>IF(E5="","",IF(AND('miRNA Table'!$D$4="YES",'miRNA Table'!$D$6="YES"),E5-E$110,E5))</f>
        <v>30.75</v>
      </c>
      <c r="AF5" s="143" t="str">
        <f>IF(F5="","",IF(AND('miRNA Table'!$D$4="YES",'miRNA Table'!$D$6="YES"),F5-F$110,F5))</f>
        <v/>
      </c>
      <c r="AG5" s="143" t="str">
        <f>IF(G5="","",IF(AND('miRNA Table'!$D$4="YES",'miRNA Table'!$D$6="YES"),G5-G$110,G5))</f>
        <v/>
      </c>
      <c r="AH5" s="143" t="str">
        <f>IF(H5="","",IF(AND('miRNA Table'!$D$4="YES",'miRNA Table'!$D$6="YES"),H5-H$110,H5))</f>
        <v/>
      </c>
      <c r="AI5" s="143" t="str">
        <f>IF(I5="","",IF(AND('miRNA Table'!$D$4="YES",'miRNA Table'!$D$6="YES"),I5-I$110,I5))</f>
        <v/>
      </c>
      <c r="AJ5" s="143" t="str">
        <f>IF(J5="","",IF(AND('miRNA Table'!$D$4="YES",'miRNA Table'!$D$6="YES"),J5-J$110,J5))</f>
        <v/>
      </c>
      <c r="AK5" s="143" t="str">
        <f>IF(K5="","",IF(AND('miRNA Table'!$D$4="YES",'miRNA Table'!$D$6="YES"),K5-K$110,K5))</f>
        <v/>
      </c>
      <c r="AL5" s="143" t="str">
        <f>IF(L5="","",IF(AND('miRNA Table'!$D$4="YES",'miRNA Table'!$D$6="YES"),L5-L$110,L5))</f>
        <v/>
      </c>
      <c r="AM5" s="143" t="str">
        <f>IF(M5="","",IF(AND('miRNA Table'!$D$4="YES",'miRNA Table'!$D$6="YES"),M5-M$110,M5))</f>
        <v/>
      </c>
      <c r="AN5" s="144" t="str">
        <f>IF(N5="","",IF(AND('miRNA Table'!$D$4="YES",'miRNA Table'!$D$6="YES"),N5-N$110,N5))</f>
        <v/>
      </c>
      <c r="AO5" s="148">
        <f>IF(Q5="","",IF(AND('miRNA Table'!$D$4="YES",'miRNA Table'!$D$6="YES"),Q5-Q$110,Q5))</f>
        <v>32.020000000000003</v>
      </c>
      <c r="AP5" s="149">
        <f>IF(R5="","",IF(AND('miRNA Table'!$D$4="YES",'miRNA Table'!$D$6="YES"),R5-R$110,R5))</f>
        <v>32.130000000000003</v>
      </c>
      <c r="AQ5" s="149">
        <f>IF(S5="","",IF(AND('miRNA Table'!$D$4="YES",'miRNA Table'!$D$6="YES"),S5-S$110,S5))</f>
        <v>31.96</v>
      </c>
      <c r="AR5" s="149" t="str">
        <f>IF(T5="","",IF(AND('miRNA Table'!$D$4="YES",'miRNA Table'!$D$6="YES"),T5-T$110,T5))</f>
        <v/>
      </c>
      <c r="AS5" s="149" t="str">
        <f>IF(U5="","",IF(AND('miRNA Table'!$D$4="YES",'miRNA Table'!$D$6="YES"),U5-U$110,U5))</f>
        <v/>
      </c>
      <c r="AT5" s="149" t="str">
        <f>IF(V5="","",IF(AND('miRNA Table'!$D$4="YES",'miRNA Table'!$D$6="YES"),V5-V$110,V5))</f>
        <v/>
      </c>
      <c r="AU5" s="149" t="str">
        <f>IF(W5="","",IF(AND('miRNA Table'!$D$4="YES",'miRNA Table'!$D$6="YES"),W5-W$110,W5))</f>
        <v/>
      </c>
      <c r="AV5" s="149" t="str">
        <f>IF(X5="","",IF(AND('miRNA Table'!$D$4="YES",'miRNA Table'!$D$6="YES"),X5-X$110,X5))</f>
        <v/>
      </c>
      <c r="AW5" s="149" t="str">
        <f>IF(Y5="","",IF(AND('miRNA Table'!$D$4="YES",'miRNA Table'!$D$6="YES"),Y5-Y$110,Y5))</f>
        <v/>
      </c>
      <c r="AX5" s="149" t="str">
        <f>IF(Z5="","",IF(AND('miRNA Table'!$D$4="YES",'miRNA Table'!$D$6="YES"),Z5-Z$110,Z5))</f>
        <v/>
      </c>
      <c r="AY5" s="149" t="str">
        <f>IF(AA5="","",IF(AND('miRNA Table'!$D$4="YES",'miRNA Table'!$D$6="YES"),AA5-AA$110,AA5))</f>
        <v/>
      </c>
      <c r="AZ5" s="150" t="str">
        <f>IF(AB5="","",IF(AND('miRNA Table'!$D$4="YES",'miRNA Table'!$D$6="YES"),AB5-AB$110,AB5))</f>
        <v/>
      </c>
      <c r="BA5" s="157" t="str">
        <f>IF(ISERROR(VLOOKUP('Choose Reference miRNAs'!$A4,$A$4:$AZ$99,29,0)),"",VLOOKUP('Choose Reference miRNAs'!$A4,$A$4:$AZ$99,29,0))</f>
        <v/>
      </c>
      <c r="BB5" s="158" t="str">
        <f>IF(ISERROR(VLOOKUP('Choose Reference miRNAs'!$A4,$A$4:$AZ$99,30,0)),"",VLOOKUP('Choose Reference miRNAs'!$A4,$A$4:$AZ$99,30,0))</f>
        <v/>
      </c>
      <c r="BC5" s="158" t="str">
        <f>IF(ISERROR(VLOOKUP('Choose Reference miRNAs'!$A4,$A$4:$AZ$99,31,0)),"",VLOOKUP('Choose Reference miRNAs'!$A4,$A$4:$AZ$99,31,0))</f>
        <v/>
      </c>
      <c r="BD5" s="158" t="str">
        <f>IF(ISERROR(VLOOKUP('Choose Reference miRNAs'!$A4,$A$4:$AZ$99,32,0)),"",VLOOKUP('Choose Reference miRNAs'!$A4,$A$4:$AZ$99,32,0))</f>
        <v/>
      </c>
      <c r="BE5" s="158" t="str">
        <f>IF(ISERROR(VLOOKUP('Choose Reference miRNAs'!$A4,$A$4:$AZ$99,33,0)),"",VLOOKUP('Choose Reference miRNAs'!$A4,$A$4:$AZ$99,33,0))</f>
        <v/>
      </c>
      <c r="BF5" s="158" t="str">
        <f>IF(ISERROR(VLOOKUP('Choose Reference miRNAs'!$A4,$A$4:$AZ$99,34,0)),"",VLOOKUP('Choose Reference miRNAs'!$A4,$A$4:$AZ$99,34,0))</f>
        <v/>
      </c>
      <c r="BG5" s="158" t="str">
        <f>IF(ISERROR(VLOOKUP('Choose Reference miRNAs'!$A4,$A$4:$AZ$99,35,0)),"",VLOOKUP('Choose Reference miRNAs'!$A4,$A$4:$AZ$99,35,0))</f>
        <v/>
      </c>
      <c r="BH5" s="158" t="str">
        <f>IF(ISERROR(VLOOKUP('Choose Reference miRNAs'!$A4,$A$4:$AZ$99,36,0)),"",VLOOKUP('Choose Reference miRNAs'!$A4,$A$4:$AZ$99,36,0))</f>
        <v/>
      </c>
      <c r="BI5" s="158" t="str">
        <f>IF(ISERROR(VLOOKUP('Choose Reference miRNAs'!$A4,$A$4:$AZ$99,37,0)),"",VLOOKUP('Choose Reference miRNAs'!$A4,$A$4:$AZ$99,37,0))</f>
        <v/>
      </c>
      <c r="BJ5" s="158" t="str">
        <f>IF(ISERROR(VLOOKUP('Choose Reference miRNAs'!$A4,$A$4:$AZ$99,38,0)),"",VLOOKUP('Choose Reference miRNAs'!$A4,$A$4:$AZ$99,38,0))</f>
        <v/>
      </c>
      <c r="BK5" s="158" t="str">
        <f>IF(ISERROR(VLOOKUP('Choose Reference miRNAs'!$A4,$A$4:$AZ$99,39,0)),"",VLOOKUP('Choose Reference miRNAs'!$A4,$A$4:$AZ$99,39,0))</f>
        <v/>
      </c>
      <c r="BL5" s="159" t="str">
        <f>IF(ISERROR(VLOOKUP('Choose Reference miRNAs'!$A4,$A$4:$AZ$99,40,0)),"",VLOOKUP('Choose Reference miRNAs'!$A4,$A$4:$AZ$99,40,0))</f>
        <v/>
      </c>
      <c r="BM5" s="157" t="str">
        <f>IF(ISERROR(VLOOKUP('Choose Reference miRNAs'!$A4,$A$4:$AZ$99,41,0)),"",VLOOKUP('Choose Reference miRNAs'!$A4,$A$4:$AZ$99,41,0))</f>
        <v/>
      </c>
      <c r="BN5" s="158" t="str">
        <f>IF(ISERROR(VLOOKUP('Choose Reference miRNAs'!$A4,$A$4:$AZ$99,42,0)),"",VLOOKUP('Choose Reference miRNAs'!$A4,$A$4:$AZ$99,42,0))</f>
        <v/>
      </c>
      <c r="BO5" s="158" t="str">
        <f>IF(ISERROR(VLOOKUP('Choose Reference miRNAs'!$A4,$A$4:$AZ$99,43,0)),"",VLOOKUP('Choose Reference miRNAs'!$A4,$A$4:$AZ$99,43,0))</f>
        <v/>
      </c>
      <c r="BP5" s="158" t="str">
        <f>IF(ISERROR(VLOOKUP('Choose Reference miRNAs'!$A4,$A$4:$AZ$99,44,0)),"",VLOOKUP('Choose Reference miRNAs'!$A4,$A$4:$AZ$99,44,0))</f>
        <v/>
      </c>
      <c r="BQ5" s="158" t="str">
        <f>IF(ISERROR(VLOOKUP('Choose Reference miRNAs'!$A4,$A$4:$AZ$99,45,0)),"",VLOOKUP('Choose Reference miRNAs'!$A4,$A$4:$AZ$99,45,0))</f>
        <v/>
      </c>
      <c r="BR5" s="158" t="str">
        <f>IF(ISERROR(VLOOKUP('Choose Reference miRNAs'!$A4,$A$4:$AZ$99,46,0)),"",VLOOKUP('Choose Reference miRNAs'!$A4,$A$4:$AZ$99,46,0))</f>
        <v/>
      </c>
      <c r="BS5" s="158" t="str">
        <f>IF(ISERROR(VLOOKUP('Choose Reference miRNAs'!$A4,$A$4:$AZ$99,47,0)),"",VLOOKUP('Choose Reference miRNAs'!$A4,$A$4:$AZ$99,47,0))</f>
        <v/>
      </c>
      <c r="BT5" s="158" t="str">
        <f>IF(ISERROR(VLOOKUP('Choose Reference miRNAs'!$A4,$A$4:$AZ$99,48,0)),"",VLOOKUP('Choose Reference miRNAs'!$A4,$A$4:$AZ$99,48,0))</f>
        <v/>
      </c>
      <c r="BU5" s="158" t="str">
        <f>IF(ISERROR(VLOOKUP('Choose Reference miRNAs'!$A4,$A$4:$AZ$99,49,0)),"",VLOOKUP('Choose Reference miRNAs'!$A4,$A$4:$AZ$99,49,0))</f>
        <v/>
      </c>
      <c r="BV5" s="158" t="str">
        <f>IF(ISERROR(VLOOKUP('Choose Reference miRNAs'!$A4,$A$4:$AZ$99,50,0)),"",VLOOKUP('Choose Reference miRNAs'!$A4,$A$4:$AZ$99,50,0))</f>
        <v/>
      </c>
      <c r="BW5" s="158" t="str">
        <f>IF(ISERROR(VLOOKUP('Choose Reference miRNAs'!$A4,$A$4:$AZ$99,51,0)),"",VLOOKUP('Choose Reference miRNAs'!$A4,$A$4:$AZ$99,51,0))</f>
        <v/>
      </c>
      <c r="BX5" s="159" t="str">
        <f>IF(ISERROR(VLOOKUP('Choose Reference miRNAs'!$A4,$A$4:$AZ$99,52,0)),"",VLOOKUP('Choose Reference miRNAs'!$A4,$A$4:$AZ$99,52,0))</f>
        <v/>
      </c>
      <c r="BY5" s="71" t="str">
        <f t="shared" ref="BY5:BY68" si="16">A5</f>
        <v>hsa-miR-133b</v>
      </c>
      <c r="BZ5" s="69" t="s">
        <v>9</v>
      </c>
      <c r="CA5" s="70">
        <f t="shared" ref="CA5:CA68" si="17">IF(BA$26=0,IF(ISERROR(AC5-BA$28),"",AC5-BA$28),IF(ISERROR(AC5-BA$26),"",AC5-BA$26))</f>
        <v>11.618333333333329</v>
      </c>
      <c r="CB5" s="70">
        <f t="shared" ref="CB5:CB68" si="18">IF(BB$26=0,IF(ISERROR(AD5-BB$28),"",AD5-BB$28),IF(ISERROR(AD5-BB$26),"",AD5-BB$26))</f>
        <v>11.643333333333334</v>
      </c>
      <c r="CC5" s="70">
        <f t="shared" ref="CC5:CC68" si="19">IF(BC$26=0,IF(ISERROR(AE5-BC$28),"",AE5-BC$28),IF(ISERROR(AE5-BC$26),"",AE5-BC$26))</f>
        <v>11.166666666666668</v>
      </c>
      <c r="CD5" s="70" t="str">
        <f t="shared" ref="CD5:CD68" si="20">IF(BD$26=0,IF(ISERROR(AF5-BD$28),"",AF5-BD$28),IF(ISERROR(AF5-BD$26),"",AF5-BD$26))</f>
        <v/>
      </c>
      <c r="CE5" s="70" t="str">
        <f t="shared" ref="CE5:CE68" si="21">IF(BE$26=0,IF(ISERROR(AG5-BE$28),"",AG5-BE$28),IF(ISERROR(AG5-BE$26),"",AG5-BE$26))</f>
        <v/>
      </c>
      <c r="CF5" s="70" t="str">
        <f t="shared" ref="CF5:CF68" si="22">IF(BF$26=0,IF(ISERROR(AH5-BF$28),"",AH5-BF$28),IF(ISERROR(AH5-BF$26),"",AH5-BF$26))</f>
        <v/>
      </c>
      <c r="CG5" s="70" t="str">
        <f t="shared" ref="CG5:CG68" si="23">IF(BG$26=0,IF(ISERROR(AI5-BG$28),"",AI5-BG$28),IF(ISERROR(AI5-BG$26),"",AI5-BG$26))</f>
        <v/>
      </c>
      <c r="CH5" s="70" t="str">
        <f t="shared" ref="CH5:CH68" si="24">IF(BH$26=0,IF(ISERROR(AJ5-BH$28),"",AJ5-BH$28),IF(ISERROR(AJ5-BH$26),"",AJ5-BH$26))</f>
        <v/>
      </c>
      <c r="CI5" s="70" t="str">
        <f t="shared" ref="CI5:CI68" si="25">IF(BI$26=0,IF(ISERROR(AK5-BI$28),"",AK5-BI$28),IF(ISERROR(AK5-BI$26),"",AK5-BI$26))</f>
        <v/>
      </c>
      <c r="CJ5" s="70" t="str">
        <f t="shared" ref="CJ5:CJ68" si="26">IF(BJ$26=0,IF(ISERROR(AL5-BJ$28),"",AL5-BJ$28),IF(ISERROR(AL5-BJ$26),"",AL5-BJ$26))</f>
        <v/>
      </c>
      <c r="CK5" s="70" t="str">
        <f t="shared" ref="CK5:CK68" si="27">IF(BK$26=0,IF(ISERROR(AM5-BK$28),"",AM5-BK$28),IF(ISERROR(AM5-BK$26),"",AM5-BK$26))</f>
        <v/>
      </c>
      <c r="CL5" s="70" t="str">
        <f t="shared" ref="CL5:CL68" si="28">IF(BL$26=0,IF(ISERROR(AN5-BL$28),"",AN5-BL$28),IF(ISERROR(AN5-BL$26),"",AN5-BL$26))</f>
        <v/>
      </c>
      <c r="CM5" s="70">
        <f t="shared" ref="CM5:CM68" si="29">IF(BM$26=0,IF(ISERROR(AO5-BM$28),"",AO5-BM$28),IF(ISERROR(AO5-BM$26),"",AO5-BM$26))</f>
        <v>12.166666666666668</v>
      </c>
      <c r="CN5" s="70">
        <f t="shared" ref="CN5:CN68" si="30">IF(BN$26=0,IF(ISERROR(AP5-BN$28),"",AP5-BN$28),IF(ISERROR(AP5-BN$26),"",AP5-BN$26))</f>
        <v>12.398333333333337</v>
      </c>
      <c r="CO5" s="70">
        <f t="shared" ref="CO5:CO68" si="31">IF(BO$26=0,IF(ISERROR(AQ5-BO$28),"",AQ5-BO$28),IF(ISERROR(AQ5-BO$26),"",AQ5-BO$26))</f>
        <v>12.065000000000001</v>
      </c>
      <c r="CP5" s="70" t="str">
        <f t="shared" ref="CP5:CP68" si="32">IF(BP$26=0,IF(ISERROR(AR5-BP$28),"",AR5-BP$28),IF(ISERROR(AR5-BP$26),"",AR5-BP$26))</f>
        <v/>
      </c>
      <c r="CQ5" s="70" t="str">
        <f t="shared" ref="CQ5:CQ68" si="33">IF(BQ$26=0,IF(ISERROR(AS5-BQ$28),"",AS5-BQ$28),IF(ISERROR(AS5-BQ$26),"",AS5-BQ$26))</f>
        <v/>
      </c>
      <c r="CR5" s="70" t="str">
        <f t="shared" ref="CR5:CR68" si="34">IF(BR$26=0,IF(ISERROR(AT5-BR$28),"",AT5-BR$28),IF(ISERROR(AT5-BR$26),"",AT5-BR$26))</f>
        <v/>
      </c>
      <c r="CS5" s="70" t="str">
        <f t="shared" ref="CS5:CS68" si="35">IF(BS$26=0,IF(ISERROR(AU5-BS$28),"",AU5-BS$28),IF(ISERROR(AU5-BS$26),"",AU5-BS$26))</f>
        <v/>
      </c>
      <c r="CT5" s="70" t="str">
        <f t="shared" ref="CT5:CT68" si="36">IF(BT$26=0,IF(ISERROR(AV5-BT$28),"",AV5-BT$28),IF(ISERROR(AV5-BT$26),"",AV5-BT$26))</f>
        <v/>
      </c>
      <c r="CU5" s="70" t="str">
        <f t="shared" ref="CU5:CU68" si="37">IF(BU$26=0,IF(ISERROR(AW5-BU$28),"",AW5-BU$28),IF(ISERROR(AW5-BU$26),"",AW5-BU$26))</f>
        <v/>
      </c>
      <c r="CV5" s="70" t="str">
        <f t="shared" ref="CV5:CV68" si="38">IF(BV$26=0,IF(ISERROR(AX5-BV$28),"",AX5-BV$28),IF(ISERROR(AX5-BV$26),"",AX5-BV$26))</f>
        <v/>
      </c>
      <c r="CW5" s="70" t="str">
        <f t="shared" ref="CW5:CW68" si="39">IF(BW$26=0,IF(ISERROR(AY5-BW$28),"",AY5-BW$28),IF(ISERROR(AY5-BW$26),"",AY5-BW$26))</f>
        <v/>
      </c>
      <c r="CX5" s="70" t="str">
        <f t="shared" ref="CX5:CX68" si="40">IF(BX$26=0,IF(ISERROR(AZ5-BX$28),"",AZ5-BX$28),IF(ISERROR(AZ5-BX$26),"",AZ5-BX$26))</f>
        <v/>
      </c>
      <c r="CY5" s="41">
        <f t="shared" ref="CY5:CY68" si="41">IF(ISERROR(AVERAGE(CA5:CL5)),"N/A",AVERAGE(CA5:CL5))</f>
        <v>11.476111111111109</v>
      </c>
      <c r="CZ5" s="41">
        <f t="shared" ref="CZ5:CZ68" si="42">IF(ISERROR(AVERAGE(CM5:CX5)),"N/A",AVERAGE(CM5:CX5))</f>
        <v>12.210000000000003</v>
      </c>
      <c r="DA5" s="71" t="str">
        <f t="shared" ref="DA5:DA68" si="43">A5</f>
        <v>hsa-miR-133b</v>
      </c>
      <c r="DB5" s="69" t="s">
        <v>9</v>
      </c>
      <c r="DC5" s="72">
        <f t="shared" si="2"/>
        <v>3.1807765947750521E-4</v>
      </c>
      <c r="DD5" s="72">
        <f t="shared" si="3"/>
        <v>3.1261327567155329E-4</v>
      </c>
      <c r="DE5" s="72">
        <f t="shared" si="4"/>
        <v>4.3500913971696237E-4</v>
      </c>
      <c r="DF5" s="72" t="str">
        <f t="shared" si="5"/>
        <v/>
      </c>
      <c r="DG5" s="72" t="str">
        <f t="shared" si="6"/>
        <v/>
      </c>
      <c r="DH5" s="72" t="str">
        <f t="shared" si="7"/>
        <v/>
      </c>
      <c r="DI5" s="72" t="str">
        <f t="shared" si="8"/>
        <v/>
      </c>
      <c r="DJ5" s="72" t="str">
        <f t="shared" si="9"/>
        <v/>
      </c>
      <c r="DK5" s="72" t="str">
        <f t="shared" si="10"/>
        <v/>
      </c>
      <c r="DL5" s="72" t="str">
        <f t="shared" si="11"/>
        <v/>
      </c>
      <c r="DM5" s="72" t="str">
        <f t="shared" ref="DM5:DM68" si="44">IF(CK5="","",POWER(2, -CK5))</f>
        <v/>
      </c>
      <c r="DN5" s="72" t="str">
        <f t="shared" ref="DN5:DN68" si="45">IF(CL5="","",POWER(2, -CL5))</f>
        <v/>
      </c>
      <c r="DO5" s="72">
        <f t="shared" si="13"/>
        <v>2.1750456985848097E-4</v>
      </c>
      <c r="DP5" s="72">
        <f t="shared" si="13"/>
        <v>1.852378665493625E-4</v>
      </c>
      <c r="DQ5" s="72">
        <f t="shared" si="13"/>
        <v>2.3338508730315937E-4</v>
      </c>
      <c r="DR5" s="72" t="str">
        <f t="shared" si="13"/>
        <v/>
      </c>
      <c r="DS5" s="72" t="str">
        <f t="shared" si="13"/>
        <v/>
      </c>
      <c r="DT5" s="72" t="str">
        <f t="shared" si="13"/>
        <v/>
      </c>
      <c r="DU5" s="72" t="str">
        <f t="shared" si="13"/>
        <v/>
      </c>
      <c r="DV5" s="72" t="str">
        <f t="shared" si="13"/>
        <v/>
      </c>
      <c r="DW5" s="72" t="str">
        <f t="shared" si="13"/>
        <v/>
      </c>
      <c r="DX5" s="72" t="str">
        <f t="shared" si="13"/>
        <v/>
      </c>
      <c r="DY5" s="72" t="str">
        <f t="shared" ref="DY5:DY68" si="46">IF(CW5="","",POWER(2, -CW5))</f>
        <v/>
      </c>
      <c r="DZ5" s="72" t="str">
        <f t="shared" ref="DZ5:DZ68" si="47">IF(CX5="","",POWER(2, -CX5))</f>
        <v/>
      </c>
      <c r="EB5" s="65">
        <v>4</v>
      </c>
      <c r="EC5" s="66">
        <f>Results!G6</f>
        <v>1.9016110902054002</v>
      </c>
      <c r="ED5" s="66">
        <f>Results!G18</f>
        <v>0.84316617016568784</v>
      </c>
      <c r="EE5" s="66">
        <f>Results!G30</f>
        <v>0.46027103317323237</v>
      </c>
      <c r="EF5" s="66">
        <f>Results!G42</f>
        <v>0.84316617016568784</v>
      </c>
      <c r="EG5" s="66">
        <f>Results!G54</f>
        <v>1.4748370408085187</v>
      </c>
      <c r="EH5" s="66">
        <f>Results!G66</f>
        <v>2.5149950413302942</v>
      </c>
      <c r="EI5" s="66">
        <f>Results!G78</f>
        <v>3.8310638717347842E-2</v>
      </c>
      <c r="EJ5" s="66">
        <f>Results!G90</f>
        <v>0.66306500598141838</v>
      </c>
    </row>
    <row r="6" spans="1:140" ht="15" customHeight="1" x14ac:dyDescent="0.25">
      <c r="A6" s="76" t="str">
        <f>'miRNA Table'!B5</f>
        <v>hsa-miR-122-5p</v>
      </c>
      <c r="B6" s="69" t="s">
        <v>10</v>
      </c>
      <c r="C6" s="70">
        <f>IF('Test Sample Data'!C5="","",IF(SUM('Test Sample Data'!C$3:C$98)&gt;10,IF(AND(ISNUMBER('Test Sample Data'!C5),'Test Sample Data'!C5&lt;$C$108, 'Test Sample Data'!C5&gt;0),'Test Sample Data'!C5,$C$108),""))</f>
        <v>31.57</v>
      </c>
      <c r="D6" s="70">
        <f>IF('Test Sample Data'!D5="","",IF(SUM('Test Sample Data'!D$3:D$98)&gt;10,IF(AND(ISNUMBER('Test Sample Data'!D5),'Test Sample Data'!D5&lt;$C$108, 'Test Sample Data'!D5&gt;0),'Test Sample Data'!D5,$C$108),""))</f>
        <v>31.24</v>
      </c>
      <c r="E6" s="70">
        <f>IF('Test Sample Data'!E5="","",IF(SUM('Test Sample Data'!E$3:E$98)&gt;10,IF(AND(ISNUMBER('Test Sample Data'!E5),'Test Sample Data'!E5&lt;$C$108, 'Test Sample Data'!E5&gt;0),'Test Sample Data'!E5,$C$108),""))</f>
        <v>31.54</v>
      </c>
      <c r="F6" s="70" t="str">
        <f>IF('Test Sample Data'!F5="","",IF(SUM('Test Sample Data'!F$3:F$98)&gt;10,IF(AND(ISNUMBER('Test Sample Data'!F5),'Test Sample Data'!F5&lt;$C$108, 'Test Sample Data'!F5&gt;0),'Test Sample Data'!F5,$C$108),""))</f>
        <v/>
      </c>
      <c r="G6" s="70" t="str">
        <f>IF('Test Sample Data'!G5="","",IF(SUM('Test Sample Data'!G$3:G$98)&gt;10,IF(AND(ISNUMBER('Test Sample Data'!G5),'Test Sample Data'!G5&lt;$C$108, 'Test Sample Data'!G5&gt;0),'Test Sample Data'!G5,$C$108),""))</f>
        <v/>
      </c>
      <c r="H6" s="70" t="str">
        <f>IF('Test Sample Data'!H5="","",IF(SUM('Test Sample Data'!H$3:H$98)&gt;10,IF(AND(ISNUMBER('Test Sample Data'!H5),'Test Sample Data'!H5&lt;$C$108, 'Test Sample Data'!H5&gt;0),'Test Sample Data'!H5,$C$108),""))</f>
        <v/>
      </c>
      <c r="I6" s="70" t="str">
        <f>IF('Test Sample Data'!I5="","",IF(SUM('Test Sample Data'!I$3:I$98)&gt;10,IF(AND(ISNUMBER('Test Sample Data'!I5),'Test Sample Data'!I5&lt;$C$108, 'Test Sample Data'!I5&gt;0),'Test Sample Data'!I5,$C$108),""))</f>
        <v/>
      </c>
      <c r="J6" s="70" t="str">
        <f>IF('Test Sample Data'!J5="","",IF(SUM('Test Sample Data'!J$3:J$98)&gt;10,IF(AND(ISNUMBER('Test Sample Data'!J5),'Test Sample Data'!J5&lt;$C$108, 'Test Sample Data'!J5&gt;0),'Test Sample Data'!J5,$C$108),""))</f>
        <v/>
      </c>
      <c r="K6" s="70" t="str">
        <f>IF('Test Sample Data'!K5="","",IF(SUM('Test Sample Data'!K$3:K$98)&gt;10,IF(AND(ISNUMBER('Test Sample Data'!K5),'Test Sample Data'!K5&lt;$C$108, 'Test Sample Data'!K5&gt;0),'Test Sample Data'!K5,$C$108),""))</f>
        <v/>
      </c>
      <c r="L6" s="70" t="str">
        <f>IF('Test Sample Data'!L5="","",IF(SUM('Test Sample Data'!L$3:L$98)&gt;10,IF(AND(ISNUMBER('Test Sample Data'!L5),'Test Sample Data'!L5&lt;$C$108, 'Test Sample Data'!L5&gt;0),'Test Sample Data'!L5,$C$108),""))</f>
        <v/>
      </c>
      <c r="M6" s="70" t="str">
        <f>IF('Test Sample Data'!M5="","",IF(SUM('Test Sample Data'!M$3:M$98)&gt;10,IF(AND(ISNUMBER('Test Sample Data'!M5),'Test Sample Data'!M5&lt;$C$108, 'Test Sample Data'!M5&gt;0),'Test Sample Data'!M5,$C$108),""))</f>
        <v/>
      </c>
      <c r="N6" s="70" t="str">
        <f>IF('Test Sample Data'!N5="","",IF(SUM('Test Sample Data'!N$3:N$98)&gt;10,IF(AND(ISNUMBER('Test Sample Data'!N5),'Test Sample Data'!N5&lt;$C$108, 'Test Sample Data'!N5&gt;0),'Test Sample Data'!N5,$C$108),""))</f>
        <v/>
      </c>
      <c r="O6" s="69" t="str">
        <f>'miRNA Table'!B5</f>
        <v>hsa-miR-122-5p</v>
      </c>
      <c r="P6" s="69" t="s">
        <v>10</v>
      </c>
      <c r="Q6" s="70">
        <f>IF('Control Sample Data'!C5="","",IF(SUM('Control Sample Data'!C$3:C$98)&gt;10,IF(AND(ISNUMBER('Control Sample Data'!C5),'Control Sample Data'!C5&lt;$C$108, 'Control Sample Data'!C5&gt;0),'Control Sample Data'!C5,$C$108),""))</f>
        <v>33.83</v>
      </c>
      <c r="R6" s="70">
        <f>IF('Control Sample Data'!D5="","",IF(SUM('Control Sample Data'!D$3:D$98)&gt;10,IF(AND(ISNUMBER('Control Sample Data'!D5),'Control Sample Data'!D5&lt;$C$108, 'Control Sample Data'!D5&gt;0),'Control Sample Data'!D5,$C$108),""))</f>
        <v>34.22</v>
      </c>
      <c r="S6" s="70">
        <f>IF('Control Sample Data'!E5="","",IF(SUM('Control Sample Data'!E$3:E$98)&gt;10,IF(AND(ISNUMBER('Control Sample Data'!E5),'Control Sample Data'!E5&lt;$C$108, 'Control Sample Data'!E5&gt;0),'Control Sample Data'!E5,$C$108),""))</f>
        <v>33.090000000000003</v>
      </c>
      <c r="T6" s="70" t="str">
        <f>IF('Control Sample Data'!F5="","",IF(SUM('Control Sample Data'!F$3:F$98)&gt;10,IF(AND(ISNUMBER('Control Sample Data'!F5),'Control Sample Data'!F5&lt;$C$108, 'Control Sample Data'!F5&gt;0),'Control Sample Data'!F5,$C$108),""))</f>
        <v/>
      </c>
      <c r="U6" s="70" t="str">
        <f>IF('Control Sample Data'!G5="","",IF(SUM('Control Sample Data'!G$3:G$98)&gt;10,IF(AND(ISNUMBER('Control Sample Data'!G5),'Control Sample Data'!G5&lt;$C$108, 'Control Sample Data'!G5&gt;0),'Control Sample Data'!G5,$C$108),""))</f>
        <v/>
      </c>
      <c r="V6" s="70" t="str">
        <f>IF('Control Sample Data'!H5="","",IF(SUM('Control Sample Data'!H$3:H$98)&gt;10,IF(AND(ISNUMBER('Control Sample Data'!H5),'Control Sample Data'!H5&lt;$C$108, 'Control Sample Data'!H5&gt;0),'Control Sample Data'!H5,$C$108),""))</f>
        <v/>
      </c>
      <c r="W6" s="70" t="str">
        <f>IF('Control Sample Data'!I5="","",IF(SUM('Control Sample Data'!I$3:I$98)&gt;10,IF(AND(ISNUMBER('Control Sample Data'!I5),'Control Sample Data'!I5&lt;$C$108, 'Control Sample Data'!I5&gt;0),'Control Sample Data'!I5,$C$108),""))</f>
        <v/>
      </c>
      <c r="X6" s="70" t="str">
        <f>IF('Control Sample Data'!J5="","",IF(SUM('Control Sample Data'!J$3:J$98)&gt;10,IF(AND(ISNUMBER('Control Sample Data'!J5),'Control Sample Data'!J5&lt;$C$108, 'Control Sample Data'!J5&gt;0),'Control Sample Data'!J5,$C$108),""))</f>
        <v/>
      </c>
      <c r="Y6" s="70" t="str">
        <f>IF('Control Sample Data'!K5="","",IF(SUM('Control Sample Data'!K$3:K$98)&gt;10,IF(AND(ISNUMBER('Control Sample Data'!K5),'Control Sample Data'!K5&lt;$C$108, 'Control Sample Data'!K5&gt;0),'Control Sample Data'!K5,$C$108),""))</f>
        <v/>
      </c>
      <c r="Z6" s="70" t="str">
        <f>IF('Control Sample Data'!L5="","",IF(SUM('Control Sample Data'!L$3:L$98)&gt;10,IF(AND(ISNUMBER('Control Sample Data'!L5),'Control Sample Data'!L5&lt;$C$108, 'Control Sample Data'!L5&gt;0),'Control Sample Data'!L5,$C$108),""))</f>
        <v/>
      </c>
      <c r="AA6" s="70" t="str">
        <f>IF('Control Sample Data'!M5="","",IF(SUM('Control Sample Data'!M$3:M$98)&gt;10,IF(AND(ISNUMBER('Control Sample Data'!M5),'Control Sample Data'!M5&lt;$C$108, 'Control Sample Data'!M5&gt;0),'Control Sample Data'!M5,$C$108),""))</f>
        <v/>
      </c>
      <c r="AB6" s="137" t="str">
        <f>IF('Control Sample Data'!N5="","",IF(SUM('Control Sample Data'!N$3:N$98)&gt;10,IF(AND(ISNUMBER('Control Sample Data'!N5),'Control Sample Data'!N5&lt;$C$108, 'Control Sample Data'!N5&gt;0),'Control Sample Data'!N5,$C$108),""))</f>
        <v/>
      </c>
      <c r="AC6" s="142">
        <f>IF(C6="","",IF(AND('miRNA Table'!$D$4="YES",'miRNA Table'!$D$6="YES"),C6-C$110,C6))</f>
        <v>31.57</v>
      </c>
      <c r="AD6" s="143">
        <f>IF(D6="","",IF(AND('miRNA Table'!$D$4="YES",'miRNA Table'!$D$6="YES"),D6-D$110,D6))</f>
        <v>31.24</v>
      </c>
      <c r="AE6" s="143">
        <f>IF(E6="","",IF(AND('miRNA Table'!$D$4="YES",'miRNA Table'!$D$6="YES"),E6-E$110,E6))</f>
        <v>31.54</v>
      </c>
      <c r="AF6" s="143" t="str">
        <f>IF(F6="","",IF(AND('miRNA Table'!$D$4="YES",'miRNA Table'!$D$6="YES"),F6-F$110,F6))</f>
        <v/>
      </c>
      <c r="AG6" s="143" t="str">
        <f>IF(G6="","",IF(AND('miRNA Table'!$D$4="YES",'miRNA Table'!$D$6="YES"),G6-G$110,G6))</f>
        <v/>
      </c>
      <c r="AH6" s="143" t="str">
        <f>IF(H6="","",IF(AND('miRNA Table'!$D$4="YES",'miRNA Table'!$D$6="YES"),H6-H$110,H6))</f>
        <v/>
      </c>
      <c r="AI6" s="143" t="str">
        <f>IF(I6="","",IF(AND('miRNA Table'!$D$4="YES",'miRNA Table'!$D$6="YES"),I6-I$110,I6))</f>
        <v/>
      </c>
      <c r="AJ6" s="143" t="str">
        <f>IF(J6="","",IF(AND('miRNA Table'!$D$4="YES",'miRNA Table'!$D$6="YES"),J6-J$110,J6))</f>
        <v/>
      </c>
      <c r="AK6" s="143" t="str">
        <f>IF(K6="","",IF(AND('miRNA Table'!$D$4="YES",'miRNA Table'!$D$6="YES"),K6-K$110,K6))</f>
        <v/>
      </c>
      <c r="AL6" s="143" t="str">
        <f>IF(L6="","",IF(AND('miRNA Table'!$D$4="YES",'miRNA Table'!$D$6="YES"),L6-L$110,L6))</f>
        <v/>
      </c>
      <c r="AM6" s="143" t="str">
        <f>IF(M6="","",IF(AND('miRNA Table'!$D$4="YES",'miRNA Table'!$D$6="YES"),M6-M$110,M6))</f>
        <v/>
      </c>
      <c r="AN6" s="144" t="str">
        <f>IF(N6="","",IF(AND('miRNA Table'!$D$4="YES",'miRNA Table'!$D$6="YES"),N6-N$110,N6))</f>
        <v/>
      </c>
      <c r="AO6" s="148">
        <f>IF(Q6="","",IF(AND('miRNA Table'!$D$4="YES",'miRNA Table'!$D$6="YES"),Q6-Q$110,Q6))</f>
        <v>33.83</v>
      </c>
      <c r="AP6" s="149">
        <f>IF(R6="","",IF(AND('miRNA Table'!$D$4="YES",'miRNA Table'!$D$6="YES"),R6-R$110,R6))</f>
        <v>34.22</v>
      </c>
      <c r="AQ6" s="149">
        <f>IF(S6="","",IF(AND('miRNA Table'!$D$4="YES",'miRNA Table'!$D$6="YES"),S6-S$110,S6))</f>
        <v>33.090000000000003</v>
      </c>
      <c r="AR6" s="149" t="str">
        <f>IF(T6="","",IF(AND('miRNA Table'!$D$4="YES",'miRNA Table'!$D$6="YES"),T6-T$110,T6))</f>
        <v/>
      </c>
      <c r="AS6" s="149" t="str">
        <f>IF(U6="","",IF(AND('miRNA Table'!$D$4="YES",'miRNA Table'!$D$6="YES"),U6-U$110,U6))</f>
        <v/>
      </c>
      <c r="AT6" s="149" t="str">
        <f>IF(V6="","",IF(AND('miRNA Table'!$D$4="YES",'miRNA Table'!$D$6="YES"),V6-V$110,V6))</f>
        <v/>
      </c>
      <c r="AU6" s="149" t="str">
        <f>IF(W6="","",IF(AND('miRNA Table'!$D$4="YES",'miRNA Table'!$D$6="YES"),W6-W$110,W6))</f>
        <v/>
      </c>
      <c r="AV6" s="149" t="str">
        <f>IF(X6="","",IF(AND('miRNA Table'!$D$4="YES",'miRNA Table'!$D$6="YES"),X6-X$110,X6))</f>
        <v/>
      </c>
      <c r="AW6" s="149" t="str">
        <f>IF(Y6="","",IF(AND('miRNA Table'!$D$4="YES",'miRNA Table'!$D$6="YES"),Y6-Y$110,Y6))</f>
        <v/>
      </c>
      <c r="AX6" s="149" t="str">
        <f>IF(Z6="","",IF(AND('miRNA Table'!$D$4="YES",'miRNA Table'!$D$6="YES"),Z6-Z$110,Z6))</f>
        <v/>
      </c>
      <c r="AY6" s="149" t="str">
        <f>IF(AA6="","",IF(AND('miRNA Table'!$D$4="YES",'miRNA Table'!$D$6="YES"),AA6-AA$110,AA6))</f>
        <v/>
      </c>
      <c r="AZ6" s="150" t="str">
        <f>IF(AB6="","",IF(AND('miRNA Table'!$D$4="YES",'miRNA Table'!$D$6="YES"),AB6-AB$110,AB6))</f>
        <v/>
      </c>
      <c r="BA6" s="157">
        <f>IF(ISERROR(VLOOKUP('Choose Reference miRNAs'!$A5,$A$4:$AZ$99,29,0)),"",VLOOKUP('Choose Reference miRNAs'!$A5,$A$4:$AZ$99,29,0))</f>
        <v>18.920000000000002</v>
      </c>
      <c r="BB6" s="158">
        <f>IF(ISERROR(VLOOKUP('Choose Reference miRNAs'!$A5,$A$4:$AZ$99,30,0)),"",VLOOKUP('Choose Reference miRNAs'!$A5,$A$4:$AZ$99,30,0))</f>
        <v>18.96</v>
      </c>
      <c r="BC6" s="158">
        <f>IF(ISERROR(VLOOKUP('Choose Reference miRNAs'!$A5,$A$4:$AZ$99,31,0)),"",VLOOKUP('Choose Reference miRNAs'!$A5,$A$4:$AZ$99,31,0))</f>
        <v>18.850000000000001</v>
      </c>
      <c r="BD6" s="158" t="str">
        <f>IF(ISERROR(VLOOKUP('Choose Reference miRNAs'!$A5,$A$4:$AZ$99,32,0)),"",VLOOKUP('Choose Reference miRNAs'!$A5,$A$4:$AZ$99,32,0))</f>
        <v/>
      </c>
      <c r="BE6" s="158" t="str">
        <f>IF(ISERROR(VLOOKUP('Choose Reference miRNAs'!$A5,$A$4:$AZ$99,33,0)),"",VLOOKUP('Choose Reference miRNAs'!$A5,$A$4:$AZ$99,33,0))</f>
        <v/>
      </c>
      <c r="BF6" s="158" t="str">
        <f>IF(ISERROR(VLOOKUP('Choose Reference miRNAs'!$A5,$A$4:$AZ$99,34,0)),"",VLOOKUP('Choose Reference miRNAs'!$A5,$A$4:$AZ$99,34,0))</f>
        <v/>
      </c>
      <c r="BG6" s="158" t="str">
        <f>IF(ISERROR(VLOOKUP('Choose Reference miRNAs'!$A5,$A$4:$AZ$99,35,0)),"",VLOOKUP('Choose Reference miRNAs'!$A5,$A$4:$AZ$99,35,0))</f>
        <v/>
      </c>
      <c r="BH6" s="158" t="str">
        <f>IF(ISERROR(VLOOKUP('Choose Reference miRNAs'!$A5,$A$4:$AZ$99,36,0)),"",VLOOKUP('Choose Reference miRNAs'!$A5,$A$4:$AZ$99,36,0))</f>
        <v/>
      </c>
      <c r="BI6" s="158" t="str">
        <f>IF(ISERROR(VLOOKUP('Choose Reference miRNAs'!$A5,$A$4:$AZ$99,37,0)),"",VLOOKUP('Choose Reference miRNAs'!$A5,$A$4:$AZ$99,37,0))</f>
        <v/>
      </c>
      <c r="BJ6" s="158" t="str">
        <f>IF(ISERROR(VLOOKUP('Choose Reference miRNAs'!$A5,$A$4:$AZ$99,38,0)),"",VLOOKUP('Choose Reference miRNAs'!$A5,$A$4:$AZ$99,38,0))</f>
        <v/>
      </c>
      <c r="BK6" s="158" t="str">
        <f>IF(ISERROR(VLOOKUP('Choose Reference miRNAs'!$A5,$A$4:$AZ$99,39,0)),"",VLOOKUP('Choose Reference miRNAs'!$A5,$A$4:$AZ$99,39,0))</f>
        <v/>
      </c>
      <c r="BL6" s="159" t="str">
        <f>IF(ISERROR(VLOOKUP('Choose Reference miRNAs'!$A5,$A$4:$AZ$99,40,0)),"",VLOOKUP('Choose Reference miRNAs'!$A5,$A$4:$AZ$99,40,0))</f>
        <v/>
      </c>
      <c r="BM6" s="157">
        <f>IF(ISERROR(VLOOKUP('Choose Reference miRNAs'!$A5,$A$4:$AZ$99,41,0)),"",VLOOKUP('Choose Reference miRNAs'!$A5,$A$4:$AZ$99,41,0))</f>
        <v>18.559999999999999</v>
      </c>
      <c r="BN6" s="158">
        <f>IF(ISERROR(VLOOKUP('Choose Reference miRNAs'!$A5,$A$4:$AZ$99,42,0)),"",VLOOKUP('Choose Reference miRNAs'!$A5,$A$4:$AZ$99,42,0))</f>
        <v>18.350000000000001</v>
      </c>
      <c r="BO6" s="158">
        <f>IF(ISERROR(VLOOKUP('Choose Reference miRNAs'!$A5,$A$4:$AZ$99,43,0)),"",VLOOKUP('Choose Reference miRNAs'!$A5,$A$4:$AZ$99,43,0))</f>
        <v>18.739999999999998</v>
      </c>
      <c r="BP6" s="158" t="str">
        <f>IF(ISERROR(VLOOKUP('Choose Reference miRNAs'!$A5,$A$4:$AZ$99,44,0)),"",VLOOKUP('Choose Reference miRNAs'!$A5,$A$4:$AZ$99,44,0))</f>
        <v/>
      </c>
      <c r="BQ6" s="158" t="str">
        <f>IF(ISERROR(VLOOKUP('Choose Reference miRNAs'!$A5,$A$4:$AZ$99,45,0)),"",VLOOKUP('Choose Reference miRNAs'!$A5,$A$4:$AZ$99,45,0))</f>
        <v/>
      </c>
      <c r="BR6" s="158" t="str">
        <f>IF(ISERROR(VLOOKUP('Choose Reference miRNAs'!$A5,$A$4:$AZ$99,46,0)),"",VLOOKUP('Choose Reference miRNAs'!$A5,$A$4:$AZ$99,46,0))</f>
        <v/>
      </c>
      <c r="BS6" s="158" t="str">
        <f>IF(ISERROR(VLOOKUP('Choose Reference miRNAs'!$A5,$A$4:$AZ$99,47,0)),"",VLOOKUP('Choose Reference miRNAs'!$A5,$A$4:$AZ$99,47,0))</f>
        <v/>
      </c>
      <c r="BT6" s="158" t="str">
        <f>IF(ISERROR(VLOOKUP('Choose Reference miRNAs'!$A5,$A$4:$AZ$99,48,0)),"",VLOOKUP('Choose Reference miRNAs'!$A5,$A$4:$AZ$99,48,0))</f>
        <v/>
      </c>
      <c r="BU6" s="158" t="str">
        <f>IF(ISERROR(VLOOKUP('Choose Reference miRNAs'!$A5,$A$4:$AZ$99,49,0)),"",VLOOKUP('Choose Reference miRNAs'!$A5,$A$4:$AZ$99,49,0))</f>
        <v/>
      </c>
      <c r="BV6" s="158" t="str">
        <f>IF(ISERROR(VLOOKUP('Choose Reference miRNAs'!$A5,$A$4:$AZ$99,50,0)),"",VLOOKUP('Choose Reference miRNAs'!$A5,$A$4:$AZ$99,50,0))</f>
        <v/>
      </c>
      <c r="BW6" s="158" t="str">
        <f>IF(ISERROR(VLOOKUP('Choose Reference miRNAs'!$A5,$A$4:$AZ$99,51,0)),"",VLOOKUP('Choose Reference miRNAs'!$A5,$A$4:$AZ$99,51,0))</f>
        <v/>
      </c>
      <c r="BX6" s="159" t="str">
        <f>IF(ISERROR(VLOOKUP('Choose Reference miRNAs'!$A5,$A$4:$AZ$99,52,0)),"",VLOOKUP('Choose Reference miRNAs'!$A5,$A$4:$AZ$99,52,0))</f>
        <v/>
      </c>
      <c r="BY6" s="71" t="str">
        <f t="shared" si="16"/>
        <v>hsa-miR-122-5p</v>
      </c>
      <c r="BZ6" s="69" t="s">
        <v>10</v>
      </c>
      <c r="CA6" s="70">
        <f t="shared" si="17"/>
        <v>12.03833333333333</v>
      </c>
      <c r="CB6" s="70">
        <f t="shared" si="18"/>
        <v>11.613333333333333</v>
      </c>
      <c r="CC6" s="70">
        <f t="shared" si="19"/>
        <v>11.956666666666667</v>
      </c>
      <c r="CD6" s="70" t="str">
        <f t="shared" si="20"/>
        <v/>
      </c>
      <c r="CE6" s="70" t="str">
        <f t="shared" si="21"/>
        <v/>
      </c>
      <c r="CF6" s="70" t="str">
        <f t="shared" si="22"/>
        <v/>
      </c>
      <c r="CG6" s="70" t="str">
        <f t="shared" si="23"/>
        <v/>
      </c>
      <c r="CH6" s="70" t="str">
        <f t="shared" si="24"/>
        <v/>
      </c>
      <c r="CI6" s="70" t="str">
        <f t="shared" si="25"/>
        <v/>
      </c>
      <c r="CJ6" s="70" t="str">
        <f t="shared" si="26"/>
        <v/>
      </c>
      <c r="CK6" s="70" t="str">
        <f t="shared" si="27"/>
        <v/>
      </c>
      <c r="CL6" s="70" t="str">
        <f t="shared" si="28"/>
        <v/>
      </c>
      <c r="CM6" s="70">
        <f t="shared" si="29"/>
        <v>13.976666666666663</v>
      </c>
      <c r="CN6" s="70">
        <f t="shared" si="30"/>
        <v>14.488333333333333</v>
      </c>
      <c r="CO6" s="70">
        <f t="shared" si="31"/>
        <v>13.195000000000004</v>
      </c>
      <c r="CP6" s="70" t="str">
        <f t="shared" si="32"/>
        <v/>
      </c>
      <c r="CQ6" s="70" t="str">
        <f t="shared" si="33"/>
        <v/>
      </c>
      <c r="CR6" s="70" t="str">
        <f t="shared" si="34"/>
        <v/>
      </c>
      <c r="CS6" s="70" t="str">
        <f t="shared" si="35"/>
        <v/>
      </c>
      <c r="CT6" s="70" t="str">
        <f t="shared" si="36"/>
        <v/>
      </c>
      <c r="CU6" s="70" t="str">
        <f t="shared" si="37"/>
        <v/>
      </c>
      <c r="CV6" s="70" t="str">
        <f t="shared" si="38"/>
        <v/>
      </c>
      <c r="CW6" s="70" t="str">
        <f t="shared" si="39"/>
        <v/>
      </c>
      <c r="CX6" s="70" t="str">
        <f t="shared" si="40"/>
        <v/>
      </c>
      <c r="CY6" s="41">
        <f t="shared" si="41"/>
        <v>11.869444444444445</v>
      </c>
      <c r="CZ6" s="41">
        <f t="shared" si="42"/>
        <v>13.886666666666665</v>
      </c>
      <c r="DA6" s="71" t="str">
        <f t="shared" si="43"/>
        <v>hsa-miR-122-5p</v>
      </c>
      <c r="DB6" s="69" t="s">
        <v>10</v>
      </c>
      <c r="DC6" s="72">
        <f t="shared" si="2"/>
        <v>2.3773907513875405E-4</v>
      </c>
      <c r="DD6" s="72">
        <f t="shared" si="3"/>
        <v>3.1918194511770136E-4</v>
      </c>
      <c r="DE6" s="72">
        <f t="shared" si="4"/>
        <v>2.5158496590070735E-4</v>
      </c>
      <c r="DF6" s="72" t="str">
        <f t="shared" si="5"/>
        <v/>
      </c>
      <c r="DG6" s="72" t="str">
        <f t="shared" si="6"/>
        <v/>
      </c>
      <c r="DH6" s="72" t="str">
        <f t="shared" si="7"/>
        <v/>
      </c>
      <c r="DI6" s="72" t="str">
        <f t="shared" si="8"/>
        <v/>
      </c>
      <c r="DJ6" s="72" t="str">
        <f t="shared" si="9"/>
        <v/>
      </c>
      <c r="DK6" s="72" t="str">
        <f t="shared" si="10"/>
        <v/>
      </c>
      <c r="DL6" s="72" t="str">
        <f t="shared" si="11"/>
        <v/>
      </c>
      <c r="DM6" s="72" t="str">
        <f t="shared" si="44"/>
        <v/>
      </c>
      <c r="DN6" s="72" t="str">
        <f t="shared" si="45"/>
        <v/>
      </c>
      <c r="DO6" s="72">
        <f t="shared" si="13"/>
        <v>6.2030330332531213E-5</v>
      </c>
      <c r="DP6" s="72">
        <f t="shared" si="13"/>
        <v>4.3508797409748906E-5</v>
      </c>
      <c r="DQ6" s="72">
        <f t="shared" si="13"/>
        <v>1.066373163960806E-4</v>
      </c>
      <c r="DR6" s="72" t="str">
        <f t="shared" si="13"/>
        <v/>
      </c>
      <c r="DS6" s="72" t="str">
        <f t="shared" si="13"/>
        <v/>
      </c>
      <c r="DT6" s="72" t="str">
        <f t="shared" si="13"/>
        <v/>
      </c>
      <c r="DU6" s="72" t="str">
        <f t="shared" si="13"/>
        <v/>
      </c>
      <c r="DV6" s="72" t="str">
        <f t="shared" si="13"/>
        <v/>
      </c>
      <c r="DW6" s="72" t="str">
        <f t="shared" si="13"/>
        <v/>
      </c>
      <c r="DX6" s="72" t="str">
        <f t="shared" si="13"/>
        <v/>
      </c>
      <c r="DY6" s="72" t="str">
        <f t="shared" si="46"/>
        <v/>
      </c>
      <c r="DZ6" s="72" t="str">
        <f t="shared" si="47"/>
        <v/>
      </c>
      <c r="EB6" s="65">
        <v>5</v>
      </c>
      <c r="EC6" s="66">
        <f>Results!G7</f>
        <v>0.84316617016568784</v>
      </c>
      <c r="ED6" s="66">
        <f>Results!G19</f>
        <v>0.84316617016568784</v>
      </c>
      <c r="EE6" s="66">
        <f>Results!G31</f>
        <v>46.223530668828893</v>
      </c>
      <c r="EF6" s="66">
        <f>Results!G43</f>
        <v>0.55371757629078067</v>
      </c>
      <c r="EG6" s="66">
        <f>Results!G55</f>
        <v>1120.988339157527</v>
      </c>
      <c r="EH6" s="66">
        <f>Results!G67</f>
        <v>0.84316617016568784</v>
      </c>
      <c r="EI6" s="66">
        <f>Results!G79</f>
        <v>4.714883821634003</v>
      </c>
      <c r="EJ6" s="66">
        <f>Results!G91</f>
        <v>0.90368312569194453</v>
      </c>
    </row>
    <row r="7" spans="1:140" ht="15" customHeight="1" x14ac:dyDescent="0.25">
      <c r="A7" s="76" t="str">
        <f>'miRNA Table'!B6</f>
        <v>hsa-miR-20b-5p</v>
      </c>
      <c r="B7" s="69" t="s">
        <v>33</v>
      </c>
      <c r="C7" s="70">
        <f>IF('Test Sample Data'!C6="","",IF(SUM('Test Sample Data'!C$3:C$98)&gt;10,IF(AND(ISNUMBER('Test Sample Data'!C6),'Test Sample Data'!C6&lt;$C$108, 'Test Sample Data'!C6&gt;0),'Test Sample Data'!C6,$C$108),""))</f>
        <v>31.3</v>
      </c>
      <c r="D7" s="70">
        <f>IF('Test Sample Data'!D6="","",IF(SUM('Test Sample Data'!D$3:D$98)&gt;10,IF(AND(ISNUMBER('Test Sample Data'!D6),'Test Sample Data'!D6&lt;$C$108, 'Test Sample Data'!D6&gt;0),'Test Sample Data'!D6,$C$108),""))</f>
        <v>32.24</v>
      </c>
      <c r="E7" s="70">
        <f>IF('Test Sample Data'!E6="","",IF(SUM('Test Sample Data'!E$3:E$98)&gt;10,IF(AND(ISNUMBER('Test Sample Data'!E6),'Test Sample Data'!E6&lt;$C$108, 'Test Sample Data'!E6&gt;0),'Test Sample Data'!E6,$C$108),""))</f>
        <v>32.799999999999997</v>
      </c>
      <c r="F7" s="70" t="str">
        <f>IF('Test Sample Data'!F6="","",IF(SUM('Test Sample Data'!F$3:F$98)&gt;10,IF(AND(ISNUMBER('Test Sample Data'!F6),'Test Sample Data'!F6&lt;$C$108, 'Test Sample Data'!F6&gt;0),'Test Sample Data'!F6,$C$108),""))</f>
        <v/>
      </c>
      <c r="G7" s="70" t="str">
        <f>IF('Test Sample Data'!G6="","",IF(SUM('Test Sample Data'!G$3:G$98)&gt;10,IF(AND(ISNUMBER('Test Sample Data'!G6),'Test Sample Data'!G6&lt;$C$108, 'Test Sample Data'!G6&gt;0),'Test Sample Data'!G6,$C$108),""))</f>
        <v/>
      </c>
      <c r="H7" s="70" t="str">
        <f>IF('Test Sample Data'!H6="","",IF(SUM('Test Sample Data'!H$3:H$98)&gt;10,IF(AND(ISNUMBER('Test Sample Data'!H6),'Test Sample Data'!H6&lt;$C$108, 'Test Sample Data'!H6&gt;0),'Test Sample Data'!H6,$C$108),""))</f>
        <v/>
      </c>
      <c r="I7" s="70" t="str">
        <f>IF('Test Sample Data'!I6="","",IF(SUM('Test Sample Data'!I$3:I$98)&gt;10,IF(AND(ISNUMBER('Test Sample Data'!I6),'Test Sample Data'!I6&lt;$C$108, 'Test Sample Data'!I6&gt;0),'Test Sample Data'!I6,$C$108),""))</f>
        <v/>
      </c>
      <c r="J7" s="70" t="str">
        <f>IF('Test Sample Data'!J6="","",IF(SUM('Test Sample Data'!J$3:J$98)&gt;10,IF(AND(ISNUMBER('Test Sample Data'!J6),'Test Sample Data'!J6&lt;$C$108, 'Test Sample Data'!J6&gt;0),'Test Sample Data'!J6,$C$108),""))</f>
        <v/>
      </c>
      <c r="K7" s="70" t="str">
        <f>IF('Test Sample Data'!K6="","",IF(SUM('Test Sample Data'!K$3:K$98)&gt;10,IF(AND(ISNUMBER('Test Sample Data'!K6),'Test Sample Data'!K6&lt;$C$108, 'Test Sample Data'!K6&gt;0),'Test Sample Data'!K6,$C$108),""))</f>
        <v/>
      </c>
      <c r="L7" s="70" t="str">
        <f>IF('Test Sample Data'!L6="","",IF(SUM('Test Sample Data'!L$3:L$98)&gt;10,IF(AND(ISNUMBER('Test Sample Data'!L6),'Test Sample Data'!L6&lt;$C$108, 'Test Sample Data'!L6&gt;0),'Test Sample Data'!L6,$C$108),""))</f>
        <v/>
      </c>
      <c r="M7" s="70" t="str">
        <f>IF('Test Sample Data'!M6="","",IF(SUM('Test Sample Data'!M$3:M$98)&gt;10,IF(AND(ISNUMBER('Test Sample Data'!M6),'Test Sample Data'!M6&lt;$C$108, 'Test Sample Data'!M6&gt;0),'Test Sample Data'!M6,$C$108),""))</f>
        <v/>
      </c>
      <c r="N7" s="70" t="str">
        <f>IF('Test Sample Data'!N6="","",IF(SUM('Test Sample Data'!N$3:N$98)&gt;10,IF(AND(ISNUMBER('Test Sample Data'!N6),'Test Sample Data'!N6&lt;$C$108, 'Test Sample Data'!N6&gt;0),'Test Sample Data'!N6,$C$108),""))</f>
        <v/>
      </c>
      <c r="O7" s="69" t="str">
        <f>'miRNA Table'!B6</f>
        <v>hsa-miR-20b-5p</v>
      </c>
      <c r="P7" s="69" t="s">
        <v>33</v>
      </c>
      <c r="Q7" s="70">
        <f>IF('Control Sample Data'!C6="","",IF(SUM('Control Sample Data'!C$3:C$98)&gt;10,IF(AND(ISNUMBER('Control Sample Data'!C6),'Control Sample Data'!C6&lt;$C$108, 'Control Sample Data'!C6&gt;0),'Control Sample Data'!C6,$C$108),""))</f>
        <v>33.950000000000003</v>
      </c>
      <c r="R7" s="70">
        <f>IF('Control Sample Data'!D6="","",IF(SUM('Control Sample Data'!D$3:D$98)&gt;10,IF(AND(ISNUMBER('Control Sample Data'!D6),'Control Sample Data'!D6&lt;$C$108, 'Control Sample Data'!D6&gt;0),'Control Sample Data'!D6,$C$108),""))</f>
        <v>33.26</v>
      </c>
      <c r="S7" s="70">
        <f>IF('Control Sample Data'!E6="","",IF(SUM('Control Sample Data'!E$3:E$98)&gt;10,IF(AND(ISNUMBER('Control Sample Data'!E6),'Control Sample Data'!E6&lt;$C$108, 'Control Sample Data'!E6&gt;0),'Control Sample Data'!E6,$C$108),""))</f>
        <v>32.65</v>
      </c>
      <c r="T7" s="70" t="str">
        <f>IF('Control Sample Data'!F6="","",IF(SUM('Control Sample Data'!F$3:F$98)&gt;10,IF(AND(ISNUMBER('Control Sample Data'!F6),'Control Sample Data'!F6&lt;$C$108, 'Control Sample Data'!F6&gt;0),'Control Sample Data'!F6,$C$108),""))</f>
        <v/>
      </c>
      <c r="U7" s="70" t="str">
        <f>IF('Control Sample Data'!G6="","",IF(SUM('Control Sample Data'!G$3:G$98)&gt;10,IF(AND(ISNUMBER('Control Sample Data'!G6),'Control Sample Data'!G6&lt;$C$108, 'Control Sample Data'!G6&gt;0),'Control Sample Data'!G6,$C$108),""))</f>
        <v/>
      </c>
      <c r="V7" s="70" t="str">
        <f>IF('Control Sample Data'!H6="","",IF(SUM('Control Sample Data'!H$3:H$98)&gt;10,IF(AND(ISNUMBER('Control Sample Data'!H6),'Control Sample Data'!H6&lt;$C$108, 'Control Sample Data'!H6&gt;0),'Control Sample Data'!H6,$C$108),""))</f>
        <v/>
      </c>
      <c r="W7" s="70" t="str">
        <f>IF('Control Sample Data'!I6="","",IF(SUM('Control Sample Data'!I$3:I$98)&gt;10,IF(AND(ISNUMBER('Control Sample Data'!I6),'Control Sample Data'!I6&lt;$C$108, 'Control Sample Data'!I6&gt;0),'Control Sample Data'!I6,$C$108),""))</f>
        <v/>
      </c>
      <c r="X7" s="70" t="str">
        <f>IF('Control Sample Data'!J6="","",IF(SUM('Control Sample Data'!J$3:J$98)&gt;10,IF(AND(ISNUMBER('Control Sample Data'!J6),'Control Sample Data'!J6&lt;$C$108, 'Control Sample Data'!J6&gt;0),'Control Sample Data'!J6,$C$108),""))</f>
        <v/>
      </c>
      <c r="Y7" s="70" t="str">
        <f>IF('Control Sample Data'!K6="","",IF(SUM('Control Sample Data'!K$3:K$98)&gt;10,IF(AND(ISNUMBER('Control Sample Data'!K6),'Control Sample Data'!K6&lt;$C$108, 'Control Sample Data'!K6&gt;0),'Control Sample Data'!K6,$C$108),""))</f>
        <v/>
      </c>
      <c r="Z7" s="70" t="str">
        <f>IF('Control Sample Data'!L6="","",IF(SUM('Control Sample Data'!L$3:L$98)&gt;10,IF(AND(ISNUMBER('Control Sample Data'!L6),'Control Sample Data'!L6&lt;$C$108, 'Control Sample Data'!L6&gt;0),'Control Sample Data'!L6,$C$108),""))</f>
        <v/>
      </c>
      <c r="AA7" s="70" t="str">
        <f>IF('Control Sample Data'!M6="","",IF(SUM('Control Sample Data'!M$3:M$98)&gt;10,IF(AND(ISNUMBER('Control Sample Data'!M6),'Control Sample Data'!M6&lt;$C$108, 'Control Sample Data'!M6&gt;0),'Control Sample Data'!M6,$C$108),""))</f>
        <v/>
      </c>
      <c r="AB7" s="137" t="str">
        <f>IF('Control Sample Data'!N6="","",IF(SUM('Control Sample Data'!N$3:N$98)&gt;10,IF(AND(ISNUMBER('Control Sample Data'!N6),'Control Sample Data'!N6&lt;$C$108, 'Control Sample Data'!N6&gt;0),'Control Sample Data'!N6,$C$108),""))</f>
        <v/>
      </c>
      <c r="AC7" s="142">
        <f>IF(C7="","",IF(AND('miRNA Table'!$D$4="YES",'miRNA Table'!$D$6="YES"),C7-C$110,C7))</f>
        <v>31.3</v>
      </c>
      <c r="AD7" s="143">
        <f>IF(D7="","",IF(AND('miRNA Table'!$D$4="YES",'miRNA Table'!$D$6="YES"),D7-D$110,D7))</f>
        <v>32.24</v>
      </c>
      <c r="AE7" s="143">
        <f>IF(E7="","",IF(AND('miRNA Table'!$D$4="YES",'miRNA Table'!$D$6="YES"),E7-E$110,E7))</f>
        <v>32.799999999999997</v>
      </c>
      <c r="AF7" s="143" t="str">
        <f>IF(F7="","",IF(AND('miRNA Table'!$D$4="YES",'miRNA Table'!$D$6="YES"),F7-F$110,F7))</f>
        <v/>
      </c>
      <c r="AG7" s="143" t="str">
        <f>IF(G7="","",IF(AND('miRNA Table'!$D$4="YES",'miRNA Table'!$D$6="YES"),G7-G$110,G7))</f>
        <v/>
      </c>
      <c r="AH7" s="143" t="str">
        <f>IF(H7="","",IF(AND('miRNA Table'!$D$4="YES",'miRNA Table'!$D$6="YES"),H7-H$110,H7))</f>
        <v/>
      </c>
      <c r="AI7" s="143" t="str">
        <f>IF(I7="","",IF(AND('miRNA Table'!$D$4="YES",'miRNA Table'!$D$6="YES"),I7-I$110,I7))</f>
        <v/>
      </c>
      <c r="AJ7" s="143" t="str">
        <f>IF(J7="","",IF(AND('miRNA Table'!$D$4="YES",'miRNA Table'!$D$6="YES"),J7-J$110,J7))</f>
        <v/>
      </c>
      <c r="AK7" s="143" t="str">
        <f>IF(K7="","",IF(AND('miRNA Table'!$D$4="YES",'miRNA Table'!$D$6="YES"),K7-K$110,K7))</f>
        <v/>
      </c>
      <c r="AL7" s="143" t="str">
        <f>IF(L7="","",IF(AND('miRNA Table'!$D$4="YES",'miRNA Table'!$D$6="YES"),L7-L$110,L7))</f>
        <v/>
      </c>
      <c r="AM7" s="143" t="str">
        <f>IF(M7="","",IF(AND('miRNA Table'!$D$4="YES",'miRNA Table'!$D$6="YES"),M7-M$110,M7))</f>
        <v/>
      </c>
      <c r="AN7" s="144" t="str">
        <f>IF(N7="","",IF(AND('miRNA Table'!$D$4="YES",'miRNA Table'!$D$6="YES"),N7-N$110,N7))</f>
        <v/>
      </c>
      <c r="AO7" s="148">
        <f>IF(Q7="","",IF(AND('miRNA Table'!$D$4="YES",'miRNA Table'!$D$6="YES"),Q7-Q$110,Q7))</f>
        <v>33.950000000000003</v>
      </c>
      <c r="AP7" s="149">
        <f>IF(R7="","",IF(AND('miRNA Table'!$D$4="YES",'miRNA Table'!$D$6="YES"),R7-R$110,R7))</f>
        <v>33.26</v>
      </c>
      <c r="AQ7" s="149">
        <f>IF(S7="","",IF(AND('miRNA Table'!$D$4="YES",'miRNA Table'!$D$6="YES"),S7-S$110,S7))</f>
        <v>32.65</v>
      </c>
      <c r="AR7" s="149" t="str">
        <f>IF(T7="","",IF(AND('miRNA Table'!$D$4="YES",'miRNA Table'!$D$6="YES"),T7-T$110,T7))</f>
        <v/>
      </c>
      <c r="AS7" s="149" t="str">
        <f>IF(U7="","",IF(AND('miRNA Table'!$D$4="YES",'miRNA Table'!$D$6="YES"),U7-U$110,U7))</f>
        <v/>
      </c>
      <c r="AT7" s="149" t="str">
        <f>IF(V7="","",IF(AND('miRNA Table'!$D$4="YES",'miRNA Table'!$D$6="YES"),V7-V$110,V7))</f>
        <v/>
      </c>
      <c r="AU7" s="149" t="str">
        <f>IF(W7="","",IF(AND('miRNA Table'!$D$4="YES",'miRNA Table'!$D$6="YES"),W7-W$110,W7))</f>
        <v/>
      </c>
      <c r="AV7" s="149" t="str">
        <f>IF(X7="","",IF(AND('miRNA Table'!$D$4="YES",'miRNA Table'!$D$6="YES"),X7-X$110,X7))</f>
        <v/>
      </c>
      <c r="AW7" s="149" t="str">
        <f>IF(Y7="","",IF(AND('miRNA Table'!$D$4="YES",'miRNA Table'!$D$6="YES"),Y7-Y$110,Y7))</f>
        <v/>
      </c>
      <c r="AX7" s="149" t="str">
        <f>IF(Z7="","",IF(AND('miRNA Table'!$D$4="YES",'miRNA Table'!$D$6="YES"),Z7-Z$110,Z7))</f>
        <v/>
      </c>
      <c r="AY7" s="149" t="str">
        <f>IF(AA7="","",IF(AND('miRNA Table'!$D$4="YES",'miRNA Table'!$D$6="YES"),AA7-AA$110,AA7))</f>
        <v/>
      </c>
      <c r="AZ7" s="150" t="str">
        <f>IF(AB7="","",IF(AND('miRNA Table'!$D$4="YES",'miRNA Table'!$D$6="YES"),AB7-AB$110,AB7))</f>
        <v/>
      </c>
      <c r="BA7" s="157">
        <f>IF(ISERROR(VLOOKUP('Choose Reference miRNAs'!$A6,$A$4:$AZ$99,29,0)),"",VLOOKUP('Choose Reference miRNAs'!$A6,$A$4:$AZ$99,29,0))</f>
        <v>18.2</v>
      </c>
      <c r="BB7" s="158">
        <f>IF(ISERROR(VLOOKUP('Choose Reference miRNAs'!$A6,$A$4:$AZ$99,30,0)),"",VLOOKUP('Choose Reference miRNAs'!$A6,$A$4:$AZ$99,30,0))</f>
        <v>18.309999999999999</v>
      </c>
      <c r="BC7" s="158">
        <f>IF(ISERROR(VLOOKUP('Choose Reference miRNAs'!$A6,$A$4:$AZ$99,31,0)),"",VLOOKUP('Choose Reference miRNAs'!$A6,$A$4:$AZ$99,31,0))</f>
        <v>18.2</v>
      </c>
      <c r="BD7" s="158" t="str">
        <f>IF(ISERROR(VLOOKUP('Choose Reference miRNAs'!$A6,$A$4:$AZ$99,32,0)),"",VLOOKUP('Choose Reference miRNAs'!$A6,$A$4:$AZ$99,32,0))</f>
        <v/>
      </c>
      <c r="BE7" s="158" t="str">
        <f>IF(ISERROR(VLOOKUP('Choose Reference miRNAs'!$A6,$A$4:$AZ$99,33,0)),"",VLOOKUP('Choose Reference miRNAs'!$A6,$A$4:$AZ$99,33,0))</f>
        <v/>
      </c>
      <c r="BF7" s="158" t="str">
        <f>IF(ISERROR(VLOOKUP('Choose Reference miRNAs'!$A6,$A$4:$AZ$99,34,0)),"",VLOOKUP('Choose Reference miRNAs'!$A6,$A$4:$AZ$99,34,0))</f>
        <v/>
      </c>
      <c r="BG7" s="158" t="str">
        <f>IF(ISERROR(VLOOKUP('Choose Reference miRNAs'!$A6,$A$4:$AZ$99,35,0)),"",VLOOKUP('Choose Reference miRNAs'!$A6,$A$4:$AZ$99,35,0))</f>
        <v/>
      </c>
      <c r="BH7" s="158" t="str">
        <f>IF(ISERROR(VLOOKUP('Choose Reference miRNAs'!$A6,$A$4:$AZ$99,36,0)),"",VLOOKUP('Choose Reference miRNAs'!$A6,$A$4:$AZ$99,36,0))</f>
        <v/>
      </c>
      <c r="BI7" s="158" t="str">
        <f>IF(ISERROR(VLOOKUP('Choose Reference miRNAs'!$A6,$A$4:$AZ$99,37,0)),"",VLOOKUP('Choose Reference miRNAs'!$A6,$A$4:$AZ$99,37,0))</f>
        <v/>
      </c>
      <c r="BJ7" s="158" t="str">
        <f>IF(ISERROR(VLOOKUP('Choose Reference miRNAs'!$A6,$A$4:$AZ$99,38,0)),"",VLOOKUP('Choose Reference miRNAs'!$A6,$A$4:$AZ$99,38,0))</f>
        <v/>
      </c>
      <c r="BK7" s="158" t="str">
        <f>IF(ISERROR(VLOOKUP('Choose Reference miRNAs'!$A6,$A$4:$AZ$99,39,0)),"",VLOOKUP('Choose Reference miRNAs'!$A6,$A$4:$AZ$99,39,0))</f>
        <v/>
      </c>
      <c r="BL7" s="159" t="str">
        <f>IF(ISERROR(VLOOKUP('Choose Reference miRNAs'!$A6,$A$4:$AZ$99,40,0)),"",VLOOKUP('Choose Reference miRNAs'!$A6,$A$4:$AZ$99,40,0))</f>
        <v/>
      </c>
      <c r="BM7" s="157">
        <f>IF(ISERROR(VLOOKUP('Choose Reference miRNAs'!$A6,$A$4:$AZ$99,41,0)),"",VLOOKUP('Choose Reference miRNAs'!$A6,$A$4:$AZ$99,41,0))</f>
        <v>17.89</v>
      </c>
      <c r="BN7" s="158">
        <f>IF(ISERROR(VLOOKUP('Choose Reference miRNAs'!$A6,$A$4:$AZ$99,42,0)),"",VLOOKUP('Choose Reference miRNAs'!$A6,$A$4:$AZ$99,42,0))</f>
        <v>17.77</v>
      </c>
      <c r="BO7" s="158">
        <f>IF(ISERROR(VLOOKUP('Choose Reference miRNAs'!$A6,$A$4:$AZ$99,43,0)),"",VLOOKUP('Choose Reference miRNAs'!$A6,$A$4:$AZ$99,43,0))</f>
        <v>18.010000000000002</v>
      </c>
      <c r="BP7" s="158" t="str">
        <f>IF(ISERROR(VLOOKUP('Choose Reference miRNAs'!$A6,$A$4:$AZ$99,44,0)),"",VLOOKUP('Choose Reference miRNAs'!$A6,$A$4:$AZ$99,44,0))</f>
        <v/>
      </c>
      <c r="BQ7" s="158" t="str">
        <f>IF(ISERROR(VLOOKUP('Choose Reference miRNAs'!$A6,$A$4:$AZ$99,45,0)),"",VLOOKUP('Choose Reference miRNAs'!$A6,$A$4:$AZ$99,45,0))</f>
        <v/>
      </c>
      <c r="BR7" s="158" t="str">
        <f>IF(ISERROR(VLOOKUP('Choose Reference miRNAs'!$A6,$A$4:$AZ$99,46,0)),"",VLOOKUP('Choose Reference miRNAs'!$A6,$A$4:$AZ$99,46,0))</f>
        <v/>
      </c>
      <c r="BS7" s="158" t="str">
        <f>IF(ISERROR(VLOOKUP('Choose Reference miRNAs'!$A6,$A$4:$AZ$99,47,0)),"",VLOOKUP('Choose Reference miRNAs'!$A6,$A$4:$AZ$99,47,0))</f>
        <v/>
      </c>
      <c r="BT7" s="158" t="str">
        <f>IF(ISERROR(VLOOKUP('Choose Reference miRNAs'!$A6,$A$4:$AZ$99,48,0)),"",VLOOKUP('Choose Reference miRNAs'!$A6,$A$4:$AZ$99,48,0))</f>
        <v/>
      </c>
      <c r="BU7" s="158" t="str">
        <f>IF(ISERROR(VLOOKUP('Choose Reference miRNAs'!$A6,$A$4:$AZ$99,49,0)),"",VLOOKUP('Choose Reference miRNAs'!$A6,$A$4:$AZ$99,49,0))</f>
        <v/>
      </c>
      <c r="BV7" s="158" t="str">
        <f>IF(ISERROR(VLOOKUP('Choose Reference miRNAs'!$A6,$A$4:$AZ$99,50,0)),"",VLOOKUP('Choose Reference miRNAs'!$A6,$A$4:$AZ$99,50,0))</f>
        <v/>
      </c>
      <c r="BW7" s="158" t="str">
        <f>IF(ISERROR(VLOOKUP('Choose Reference miRNAs'!$A6,$A$4:$AZ$99,51,0)),"",VLOOKUP('Choose Reference miRNAs'!$A6,$A$4:$AZ$99,51,0))</f>
        <v/>
      </c>
      <c r="BX7" s="159" t="str">
        <f>IF(ISERROR(VLOOKUP('Choose Reference miRNAs'!$A6,$A$4:$AZ$99,52,0)),"",VLOOKUP('Choose Reference miRNAs'!$A6,$A$4:$AZ$99,52,0))</f>
        <v/>
      </c>
      <c r="BY7" s="71" t="str">
        <f t="shared" si="16"/>
        <v>hsa-miR-20b-5p</v>
      </c>
      <c r="BZ7" s="69" t="s">
        <v>33</v>
      </c>
      <c r="CA7" s="70">
        <f t="shared" si="17"/>
        <v>11.768333333333331</v>
      </c>
      <c r="CB7" s="70">
        <f t="shared" si="18"/>
        <v>12.613333333333337</v>
      </c>
      <c r="CC7" s="70">
        <f t="shared" si="19"/>
        <v>13.216666666666665</v>
      </c>
      <c r="CD7" s="70" t="str">
        <f t="shared" si="20"/>
        <v/>
      </c>
      <c r="CE7" s="70" t="str">
        <f t="shared" si="21"/>
        <v/>
      </c>
      <c r="CF7" s="70" t="str">
        <f t="shared" si="22"/>
        <v/>
      </c>
      <c r="CG7" s="70" t="str">
        <f t="shared" si="23"/>
        <v/>
      </c>
      <c r="CH7" s="70" t="str">
        <f t="shared" si="24"/>
        <v/>
      </c>
      <c r="CI7" s="70" t="str">
        <f t="shared" si="25"/>
        <v/>
      </c>
      <c r="CJ7" s="70" t="str">
        <f t="shared" si="26"/>
        <v/>
      </c>
      <c r="CK7" s="70" t="str">
        <f t="shared" si="27"/>
        <v/>
      </c>
      <c r="CL7" s="70" t="str">
        <f t="shared" si="28"/>
        <v/>
      </c>
      <c r="CM7" s="70">
        <f t="shared" si="29"/>
        <v>14.096666666666668</v>
      </c>
      <c r="CN7" s="70">
        <f t="shared" si="30"/>
        <v>13.528333333333332</v>
      </c>
      <c r="CO7" s="70">
        <f t="shared" si="31"/>
        <v>12.754999999999999</v>
      </c>
      <c r="CP7" s="70" t="str">
        <f t="shared" si="32"/>
        <v/>
      </c>
      <c r="CQ7" s="70" t="str">
        <f t="shared" si="33"/>
        <v/>
      </c>
      <c r="CR7" s="70" t="str">
        <f t="shared" si="34"/>
        <v/>
      </c>
      <c r="CS7" s="70" t="str">
        <f t="shared" si="35"/>
        <v/>
      </c>
      <c r="CT7" s="70" t="str">
        <f t="shared" si="36"/>
        <v/>
      </c>
      <c r="CU7" s="70" t="str">
        <f t="shared" si="37"/>
        <v/>
      </c>
      <c r="CV7" s="70" t="str">
        <f t="shared" si="38"/>
        <v/>
      </c>
      <c r="CW7" s="70" t="str">
        <f t="shared" si="39"/>
        <v/>
      </c>
      <c r="CX7" s="70" t="str">
        <f t="shared" si="40"/>
        <v/>
      </c>
      <c r="CY7" s="41">
        <f t="shared" si="41"/>
        <v>12.532777777777776</v>
      </c>
      <c r="CZ7" s="41">
        <f t="shared" si="42"/>
        <v>13.459999999999999</v>
      </c>
      <c r="DA7" s="71" t="str">
        <f t="shared" si="43"/>
        <v>hsa-miR-20b-5p</v>
      </c>
      <c r="DB7" s="69" t="s">
        <v>33</v>
      </c>
      <c r="DC7" s="72">
        <f t="shared" si="2"/>
        <v>2.8666763775027127E-4</v>
      </c>
      <c r="DD7" s="72">
        <f t="shared" si="3"/>
        <v>1.5959097255885038E-4</v>
      </c>
      <c r="DE7" s="72">
        <f t="shared" si="4"/>
        <v>1.0504778286673968E-4</v>
      </c>
      <c r="DF7" s="72" t="str">
        <f t="shared" si="5"/>
        <v/>
      </c>
      <c r="DG7" s="72" t="str">
        <f t="shared" si="6"/>
        <v/>
      </c>
      <c r="DH7" s="72" t="str">
        <f t="shared" si="7"/>
        <v/>
      </c>
      <c r="DI7" s="72" t="str">
        <f t="shared" si="8"/>
        <v/>
      </c>
      <c r="DJ7" s="72" t="str">
        <f t="shared" si="9"/>
        <v/>
      </c>
      <c r="DK7" s="72" t="str">
        <f t="shared" si="10"/>
        <v/>
      </c>
      <c r="DL7" s="72" t="str">
        <f t="shared" si="11"/>
        <v/>
      </c>
      <c r="DM7" s="72" t="str">
        <f t="shared" si="44"/>
        <v/>
      </c>
      <c r="DN7" s="72" t="str">
        <f t="shared" si="45"/>
        <v/>
      </c>
      <c r="DO7" s="72">
        <f t="shared" si="13"/>
        <v>5.7079543936176645E-5</v>
      </c>
      <c r="DP7" s="72">
        <f t="shared" si="13"/>
        <v>8.4638094113102279E-5</v>
      </c>
      <c r="DQ7" s="72">
        <f t="shared" si="13"/>
        <v>1.4466464489032991E-4</v>
      </c>
      <c r="DR7" s="72" t="str">
        <f t="shared" si="13"/>
        <v/>
      </c>
      <c r="DS7" s="72" t="str">
        <f t="shared" si="13"/>
        <v/>
      </c>
      <c r="DT7" s="72" t="str">
        <f t="shared" si="13"/>
        <v/>
      </c>
      <c r="DU7" s="72" t="str">
        <f t="shared" si="13"/>
        <v/>
      </c>
      <c r="DV7" s="72" t="str">
        <f t="shared" si="13"/>
        <v/>
      </c>
      <c r="DW7" s="72" t="str">
        <f t="shared" si="13"/>
        <v/>
      </c>
      <c r="DX7" s="72" t="str">
        <f t="shared" si="13"/>
        <v/>
      </c>
      <c r="DY7" s="72" t="str">
        <f t="shared" si="46"/>
        <v/>
      </c>
      <c r="DZ7" s="72" t="str">
        <f t="shared" si="47"/>
        <v/>
      </c>
      <c r="EB7" s="65">
        <v>6</v>
      </c>
      <c r="EC7" s="66">
        <f>Results!G8</f>
        <v>4.5228188768806827</v>
      </c>
      <c r="ED7" s="66">
        <f>Results!G20</f>
        <v>0.84316617016568784</v>
      </c>
      <c r="EE7" s="66">
        <f>Results!G32</f>
        <v>100.69783732637761</v>
      </c>
      <c r="EF7" s="66">
        <f>Results!G44</f>
        <v>0.16500201588210608</v>
      </c>
      <c r="EG7" s="66">
        <f>Results!G56</f>
        <v>7233.8880477241519</v>
      </c>
      <c r="EH7" s="66">
        <f>Results!G68</f>
        <v>6.1783526598277181</v>
      </c>
      <c r="EI7" s="66">
        <f>Results!G80</f>
        <v>0.96854359265847489</v>
      </c>
      <c r="EJ7" s="66">
        <f>Results!G92</f>
        <v>0.77408052368098956</v>
      </c>
    </row>
    <row r="8" spans="1:140" ht="15" customHeight="1" x14ac:dyDescent="0.25">
      <c r="A8" s="76" t="str">
        <f>'miRNA Table'!B7</f>
        <v>hsa-miR-335-5p</v>
      </c>
      <c r="B8" s="69" t="s">
        <v>34</v>
      </c>
      <c r="C8" s="70">
        <f>IF('Test Sample Data'!C7="","",IF(SUM('Test Sample Data'!C$3:C$98)&gt;10,IF(AND(ISNUMBER('Test Sample Data'!C7),'Test Sample Data'!C7&lt;$C$108, 'Test Sample Data'!C7&gt;0),'Test Sample Data'!C7,$C$108),""))</f>
        <v>35</v>
      </c>
      <c r="D8" s="70">
        <f>IF('Test Sample Data'!D7="","",IF(SUM('Test Sample Data'!D$3:D$98)&gt;10,IF(AND(ISNUMBER('Test Sample Data'!D7),'Test Sample Data'!D7&lt;$C$108, 'Test Sample Data'!D7&gt;0),'Test Sample Data'!D7,$C$108),""))</f>
        <v>35</v>
      </c>
      <c r="E8" s="70">
        <f>IF('Test Sample Data'!E7="","",IF(SUM('Test Sample Data'!E$3:E$98)&gt;10,IF(AND(ISNUMBER('Test Sample Data'!E7),'Test Sample Data'!E7&lt;$C$108, 'Test Sample Data'!E7&gt;0),'Test Sample Data'!E7,$C$108),""))</f>
        <v>35</v>
      </c>
      <c r="F8" s="70" t="str">
        <f>IF('Test Sample Data'!F7="","",IF(SUM('Test Sample Data'!F$3:F$98)&gt;10,IF(AND(ISNUMBER('Test Sample Data'!F7),'Test Sample Data'!F7&lt;$C$108, 'Test Sample Data'!F7&gt;0),'Test Sample Data'!F7,$C$108),""))</f>
        <v/>
      </c>
      <c r="G8" s="70" t="str">
        <f>IF('Test Sample Data'!G7="","",IF(SUM('Test Sample Data'!G$3:G$98)&gt;10,IF(AND(ISNUMBER('Test Sample Data'!G7),'Test Sample Data'!G7&lt;$C$108, 'Test Sample Data'!G7&gt;0),'Test Sample Data'!G7,$C$108),""))</f>
        <v/>
      </c>
      <c r="H8" s="70" t="str">
        <f>IF('Test Sample Data'!H7="","",IF(SUM('Test Sample Data'!H$3:H$98)&gt;10,IF(AND(ISNUMBER('Test Sample Data'!H7),'Test Sample Data'!H7&lt;$C$108, 'Test Sample Data'!H7&gt;0),'Test Sample Data'!H7,$C$108),""))</f>
        <v/>
      </c>
      <c r="I8" s="70" t="str">
        <f>IF('Test Sample Data'!I7="","",IF(SUM('Test Sample Data'!I$3:I$98)&gt;10,IF(AND(ISNUMBER('Test Sample Data'!I7),'Test Sample Data'!I7&lt;$C$108, 'Test Sample Data'!I7&gt;0),'Test Sample Data'!I7,$C$108),""))</f>
        <v/>
      </c>
      <c r="J8" s="70" t="str">
        <f>IF('Test Sample Data'!J7="","",IF(SUM('Test Sample Data'!J$3:J$98)&gt;10,IF(AND(ISNUMBER('Test Sample Data'!J7),'Test Sample Data'!J7&lt;$C$108, 'Test Sample Data'!J7&gt;0),'Test Sample Data'!J7,$C$108),""))</f>
        <v/>
      </c>
      <c r="K8" s="70" t="str">
        <f>IF('Test Sample Data'!K7="","",IF(SUM('Test Sample Data'!K$3:K$98)&gt;10,IF(AND(ISNUMBER('Test Sample Data'!K7),'Test Sample Data'!K7&lt;$C$108, 'Test Sample Data'!K7&gt;0),'Test Sample Data'!K7,$C$108),""))</f>
        <v/>
      </c>
      <c r="L8" s="70" t="str">
        <f>IF('Test Sample Data'!L7="","",IF(SUM('Test Sample Data'!L$3:L$98)&gt;10,IF(AND(ISNUMBER('Test Sample Data'!L7),'Test Sample Data'!L7&lt;$C$108, 'Test Sample Data'!L7&gt;0),'Test Sample Data'!L7,$C$108),""))</f>
        <v/>
      </c>
      <c r="M8" s="70" t="str">
        <f>IF('Test Sample Data'!M7="","",IF(SUM('Test Sample Data'!M$3:M$98)&gt;10,IF(AND(ISNUMBER('Test Sample Data'!M7),'Test Sample Data'!M7&lt;$C$108, 'Test Sample Data'!M7&gt;0),'Test Sample Data'!M7,$C$108),""))</f>
        <v/>
      </c>
      <c r="N8" s="70" t="str">
        <f>IF('Test Sample Data'!N7="","",IF(SUM('Test Sample Data'!N$3:N$98)&gt;10,IF(AND(ISNUMBER('Test Sample Data'!N7),'Test Sample Data'!N7&lt;$C$108, 'Test Sample Data'!N7&gt;0),'Test Sample Data'!N7,$C$108),""))</f>
        <v/>
      </c>
      <c r="O8" s="69" t="str">
        <f>'miRNA Table'!B7</f>
        <v>hsa-miR-335-5p</v>
      </c>
      <c r="P8" s="69" t="s">
        <v>34</v>
      </c>
      <c r="Q8" s="70">
        <f>IF('Control Sample Data'!C7="","",IF(SUM('Control Sample Data'!C$3:C$98)&gt;10,IF(AND(ISNUMBER('Control Sample Data'!C7),'Control Sample Data'!C7&lt;$C$108, 'Control Sample Data'!C7&gt;0),'Control Sample Data'!C7,$C$108),""))</f>
        <v>35</v>
      </c>
      <c r="R8" s="70">
        <f>IF('Control Sample Data'!D7="","",IF(SUM('Control Sample Data'!D$3:D$98)&gt;10,IF(AND(ISNUMBER('Control Sample Data'!D7),'Control Sample Data'!D7&lt;$C$108, 'Control Sample Data'!D7&gt;0),'Control Sample Data'!D7,$C$108),""))</f>
        <v>35</v>
      </c>
      <c r="S8" s="70">
        <f>IF('Control Sample Data'!E7="","",IF(SUM('Control Sample Data'!E$3:E$98)&gt;10,IF(AND(ISNUMBER('Control Sample Data'!E7),'Control Sample Data'!E7&lt;$C$108, 'Control Sample Data'!E7&gt;0),'Control Sample Data'!E7,$C$108),""))</f>
        <v>35</v>
      </c>
      <c r="T8" s="70" t="str">
        <f>IF('Control Sample Data'!F7="","",IF(SUM('Control Sample Data'!F$3:F$98)&gt;10,IF(AND(ISNUMBER('Control Sample Data'!F7),'Control Sample Data'!F7&lt;$C$108, 'Control Sample Data'!F7&gt;0),'Control Sample Data'!F7,$C$108),""))</f>
        <v/>
      </c>
      <c r="U8" s="70" t="str">
        <f>IF('Control Sample Data'!G7="","",IF(SUM('Control Sample Data'!G$3:G$98)&gt;10,IF(AND(ISNUMBER('Control Sample Data'!G7),'Control Sample Data'!G7&lt;$C$108, 'Control Sample Data'!G7&gt;0),'Control Sample Data'!G7,$C$108),""))</f>
        <v/>
      </c>
      <c r="V8" s="70" t="str">
        <f>IF('Control Sample Data'!H7="","",IF(SUM('Control Sample Data'!H$3:H$98)&gt;10,IF(AND(ISNUMBER('Control Sample Data'!H7),'Control Sample Data'!H7&lt;$C$108, 'Control Sample Data'!H7&gt;0),'Control Sample Data'!H7,$C$108),""))</f>
        <v/>
      </c>
      <c r="W8" s="70" t="str">
        <f>IF('Control Sample Data'!I7="","",IF(SUM('Control Sample Data'!I$3:I$98)&gt;10,IF(AND(ISNUMBER('Control Sample Data'!I7),'Control Sample Data'!I7&lt;$C$108, 'Control Sample Data'!I7&gt;0),'Control Sample Data'!I7,$C$108),""))</f>
        <v/>
      </c>
      <c r="X8" s="70" t="str">
        <f>IF('Control Sample Data'!J7="","",IF(SUM('Control Sample Data'!J$3:J$98)&gt;10,IF(AND(ISNUMBER('Control Sample Data'!J7),'Control Sample Data'!J7&lt;$C$108, 'Control Sample Data'!J7&gt;0),'Control Sample Data'!J7,$C$108),""))</f>
        <v/>
      </c>
      <c r="Y8" s="70" t="str">
        <f>IF('Control Sample Data'!K7="","",IF(SUM('Control Sample Data'!K$3:K$98)&gt;10,IF(AND(ISNUMBER('Control Sample Data'!K7),'Control Sample Data'!K7&lt;$C$108, 'Control Sample Data'!K7&gt;0),'Control Sample Data'!K7,$C$108),""))</f>
        <v/>
      </c>
      <c r="Z8" s="70" t="str">
        <f>IF('Control Sample Data'!L7="","",IF(SUM('Control Sample Data'!L$3:L$98)&gt;10,IF(AND(ISNUMBER('Control Sample Data'!L7),'Control Sample Data'!L7&lt;$C$108, 'Control Sample Data'!L7&gt;0),'Control Sample Data'!L7,$C$108),""))</f>
        <v/>
      </c>
      <c r="AA8" s="70" t="str">
        <f>IF('Control Sample Data'!M7="","",IF(SUM('Control Sample Data'!M$3:M$98)&gt;10,IF(AND(ISNUMBER('Control Sample Data'!M7),'Control Sample Data'!M7&lt;$C$108, 'Control Sample Data'!M7&gt;0),'Control Sample Data'!M7,$C$108),""))</f>
        <v/>
      </c>
      <c r="AB8" s="137" t="str">
        <f>IF('Control Sample Data'!N7="","",IF(SUM('Control Sample Data'!N$3:N$98)&gt;10,IF(AND(ISNUMBER('Control Sample Data'!N7),'Control Sample Data'!N7&lt;$C$108, 'Control Sample Data'!N7&gt;0),'Control Sample Data'!N7,$C$108),""))</f>
        <v/>
      </c>
      <c r="AC8" s="142">
        <f>IF(C8="","",IF(AND('miRNA Table'!$D$4="YES",'miRNA Table'!$D$6="YES"),C8-C$110,C8))</f>
        <v>35</v>
      </c>
      <c r="AD8" s="143">
        <f>IF(D8="","",IF(AND('miRNA Table'!$D$4="YES",'miRNA Table'!$D$6="YES"),D8-D$110,D8))</f>
        <v>35</v>
      </c>
      <c r="AE8" s="143">
        <f>IF(E8="","",IF(AND('miRNA Table'!$D$4="YES",'miRNA Table'!$D$6="YES"),E8-E$110,E8))</f>
        <v>35</v>
      </c>
      <c r="AF8" s="143" t="str">
        <f>IF(F8="","",IF(AND('miRNA Table'!$D$4="YES",'miRNA Table'!$D$6="YES"),F8-F$110,F8))</f>
        <v/>
      </c>
      <c r="AG8" s="143" t="str">
        <f>IF(G8="","",IF(AND('miRNA Table'!$D$4="YES",'miRNA Table'!$D$6="YES"),G8-G$110,G8))</f>
        <v/>
      </c>
      <c r="AH8" s="143" t="str">
        <f>IF(H8="","",IF(AND('miRNA Table'!$D$4="YES",'miRNA Table'!$D$6="YES"),H8-H$110,H8))</f>
        <v/>
      </c>
      <c r="AI8" s="143" t="str">
        <f>IF(I8="","",IF(AND('miRNA Table'!$D$4="YES",'miRNA Table'!$D$6="YES"),I8-I$110,I8))</f>
        <v/>
      </c>
      <c r="AJ8" s="143" t="str">
        <f>IF(J8="","",IF(AND('miRNA Table'!$D$4="YES",'miRNA Table'!$D$6="YES"),J8-J$110,J8))</f>
        <v/>
      </c>
      <c r="AK8" s="143" t="str">
        <f>IF(K8="","",IF(AND('miRNA Table'!$D$4="YES",'miRNA Table'!$D$6="YES"),K8-K$110,K8))</f>
        <v/>
      </c>
      <c r="AL8" s="143" t="str">
        <f>IF(L8="","",IF(AND('miRNA Table'!$D$4="YES",'miRNA Table'!$D$6="YES"),L8-L$110,L8))</f>
        <v/>
      </c>
      <c r="AM8" s="143" t="str">
        <f>IF(M8="","",IF(AND('miRNA Table'!$D$4="YES",'miRNA Table'!$D$6="YES"),M8-M$110,M8))</f>
        <v/>
      </c>
      <c r="AN8" s="144" t="str">
        <f>IF(N8="","",IF(AND('miRNA Table'!$D$4="YES",'miRNA Table'!$D$6="YES"),N8-N$110,N8))</f>
        <v/>
      </c>
      <c r="AO8" s="148">
        <f>IF(Q8="","",IF(AND('miRNA Table'!$D$4="YES",'miRNA Table'!$D$6="YES"),Q8-Q$110,Q8))</f>
        <v>35</v>
      </c>
      <c r="AP8" s="149">
        <f>IF(R8="","",IF(AND('miRNA Table'!$D$4="YES",'miRNA Table'!$D$6="YES"),R8-R$110,R8))</f>
        <v>35</v>
      </c>
      <c r="AQ8" s="149">
        <f>IF(S8="","",IF(AND('miRNA Table'!$D$4="YES",'miRNA Table'!$D$6="YES"),S8-S$110,S8))</f>
        <v>35</v>
      </c>
      <c r="AR8" s="149" t="str">
        <f>IF(T8="","",IF(AND('miRNA Table'!$D$4="YES",'miRNA Table'!$D$6="YES"),T8-T$110,T8))</f>
        <v/>
      </c>
      <c r="AS8" s="149" t="str">
        <f>IF(U8="","",IF(AND('miRNA Table'!$D$4="YES",'miRNA Table'!$D$6="YES"),U8-U$110,U8))</f>
        <v/>
      </c>
      <c r="AT8" s="149" t="str">
        <f>IF(V8="","",IF(AND('miRNA Table'!$D$4="YES",'miRNA Table'!$D$6="YES"),V8-V$110,V8))</f>
        <v/>
      </c>
      <c r="AU8" s="149" t="str">
        <f>IF(W8="","",IF(AND('miRNA Table'!$D$4="YES",'miRNA Table'!$D$6="YES"),W8-W$110,W8))</f>
        <v/>
      </c>
      <c r="AV8" s="149" t="str">
        <f>IF(X8="","",IF(AND('miRNA Table'!$D$4="YES",'miRNA Table'!$D$6="YES"),X8-X$110,X8))</f>
        <v/>
      </c>
      <c r="AW8" s="149" t="str">
        <f>IF(Y8="","",IF(AND('miRNA Table'!$D$4="YES",'miRNA Table'!$D$6="YES"),Y8-Y$110,Y8))</f>
        <v/>
      </c>
      <c r="AX8" s="149" t="str">
        <f>IF(Z8="","",IF(AND('miRNA Table'!$D$4="YES",'miRNA Table'!$D$6="YES"),Z8-Z$110,Z8))</f>
        <v/>
      </c>
      <c r="AY8" s="149" t="str">
        <f>IF(AA8="","",IF(AND('miRNA Table'!$D$4="YES",'miRNA Table'!$D$6="YES"),AA8-AA$110,AA8))</f>
        <v/>
      </c>
      <c r="AZ8" s="150" t="str">
        <f>IF(AB8="","",IF(AND('miRNA Table'!$D$4="YES",'miRNA Table'!$D$6="YES"),AB8-AB$110,AB8))</f>
        <v/>
      </c>
      <c r="BA8" s="157" t="str">
        <f>IF(ISERROR(VLOOKUP('Choose Reference miRNAs'!$A7,$A$4:$AZ$99,29,0)),"",VLOOKUP('Choose Reference miRNAs'!$A7,$A$4:$AZ$99,29,0))</f>
        <v/>
      </c>
      <c r="BB8" s="158" t="str">
        <f>IF(ISERROR(VLOOKUP('Choose Reference miRNAs'!$A7,$A$4:$AZ$99,30,0)),"",VLOOKUP('Choose Reference miRNAs'!$A7,$A$4:$AZ$99,30,0))</f>
        <v/>
      </c>
      <c r="BC8" s="158" t="str">
        <f>IF(ISERROR(VLOOKUP('Choose Reference miRNAs'!$A7,$A$4:$AZ$99,31,0)),"",VLOOKUP('Choose Reference miRNAs'!$A7,$A$4:$AZ$99,31,0))</f>
        <v/>
      </c>
      <c r="BD8" s="158" t="str">
        <f>IF(ISERROR(VLOOKUP('Choose Reference miRNAs'!$A7,$A$4:$AZ$99,32,0)),"",VLOOKUP('Choose Reference miRNAs'!$A7,$A$4:$AZ$99,32,0))</f>
        <v/>
      </c>
      <c r="BE8" s="158" t="str">
        <f>IF(ISERROR(VLOOKUP('Choose Reference miRNAs'!$A7,$A$4:$AZ$99,33,0)),"",VLOOKUP('Choose Reference miRNAs'!$A7,$A$4:$AZ$99,33,0))</f>
        <v/>
      </c>
      <c r="BF8" s="158" t="str">
        <f>IF(ISERROR(VLOOKUP('Choose Reference miRNAs'!$A7,$A$4:$AZ$99,34,0)),"",VLOOKUP('Choose Reference miRNAs'!$A7,$A$4:$AZ$99,34,0))</f>
        <v/>
      </c>
      <c r="BG8" s="158" t="str">
        <f>IF(ISERROR(VLOOKUP('Choose Reference miRNAs'!$A7,$A$4:$AZ$99,35,0)),"",VLOOKUP('Choose Reference miRNAs'!$A7,$A$4:$AZ$99,35,0))</f>
        <v/>
      </c>
      <c r="BH8" s="158" t="str">
        <f>IF(ISERROR(VLOOKUP('Choose Reference miRNAs'!$A7,$A$4:$AZ$99,36,0)),"",VLOOKUP('Choose Reference miRNAs'!$A7,$A$4:$AZ$99,36,0))</f>
        <v/>
      </c>
      <c r="BI8" s="158" t="str">
        <f>IF(ISERROR(VLOOKUP('Choose Reference miRNAs'!$A7,$A$4:$AZ$99,37,0)),"",VLOOKUP('Choose Reference miRNAs'!$A7,$A$4:$AZ$99,37,0))</f>
        <v/>
      </c>
      <c r="BJ8" s="158" t="str">
        <f>IF(ISERROR(VLOOKUP('Choose Reference miRNAs'!$A7,$A$4:$AZ$99,38,0)),"",VLOOKUP('Choose Reference miRNAs'!$A7,$A$4:$AZ$99,38,0))</f>
        <v/>
      </c>
      <c r="BK8" s="158" t="str">
        <f>IF(ISERROR(VLOOKUP('Choose Reference miRNAs'!$A7,$A$4:$AZ$99,39,0)),"",VLOOKUP('Choose Reference miRNAs'!$A7,$A$4:$AZ$99,39,0))</f>
        <v/>
      </c>
      <c r="BL8" s="159" t="str">
        <f>IF(ISERROR(VLOOKUP('Choose Reference miRNAs'!$A7,$A$4:$AZ$99,40,0)),"",VLOOKUP('Choose Reference miRNAs'!$A7,$A$4:$AZ$99,40,0))</f>
        <v/>
      </c>
      <c r="BM8" s="157" t="str">
        <f>IF(ISERROR(VLOOKUP('Choose Reference miRNAs'!$A7,$A$4:$AZ$99,41,0)),"",VLOOKUP('Choose Reference miRNAs'!$A7,$A$4:$AZ$99,41,0))</f>
        <v/>
      </c>
      <c r="BN8" s="158" t="str">
        <f>IF(ISERROR(VLOOKUP('Choose Reference miRNAs'!$A7,$A$4:$AZ$99,42,0)),"",VLOOKUP('Choose Reference miRNAs'!$A7,$A$4:$AZ$99,42,0))</f>
        <v/>
      </c>
      <c r="BO8" s="158" t="str">
        <f>IF(ISERROR(VLOOKUP('Choose Reference miRNAs'!$A7,$A$4:$AZ$99,43,0)),"",VLOOKUP('Choose Reference miRNAs'!$A7,$A$4:$AZ$99,43,0))</f>
        <v/>
      </c>
      <c r="BP8" s="158" t="str">
        <f>IF(ISERROR(VLOOKUP('Choose Reference miRNAs'!$A7,$A$4:$AZ$99,44,0)),"",VLOOKUP('Choose Reference miRNAs'!$A7,$A$4:$AZ$99,44,0))</f>
        <v/>
      </c>
      <c r="BQ8" s="158" t="str">
        <f>IF(ISERROR(VLOOKUP('Choose Reference miRNAs'!$A7,$A$4:$AZ$99,45,0)),"",VLOOKUP('Choose Reference miRNAs'!$A7,$A$4:$AZ$99,45,0))</f>
        <v/>
      </c>
      <c r="BR8" s="158" t="str">
        <f>IF(ISERROR(VLOOKUP('Choose Reference miRNAs'!$A7,$A$4:$AZ$99,46,0)),"",VLOOKUP('Choose Reference miRNAs'!$A7,$A$4:$AZ$99,46,0))</f>
        <v/>
      </c>
      <c r="BS8" s="158" t="str">
        <f>IF(ISERROR(VLOOKUP('Choose Reference miRNAs'!$A7,$A$4:$AZ$99,47,0)),"",VLOOKUP('Choose Reference miRNAs'!$A7,$A$4:$AZ$99,47,0))</f>
        <v/>
      </c>
      <c r="BT8" s="158" t="str">
        <f>IF(ISERROR(VLOOKUP('Choose Reference miRNAs'!$A7,$A$4:$AZ$99,48,0)),"",VLOOKUP('Choose Reference miRNAs'!$A7,$A$4:$AZ$99,48,0))</f>
        <v/>
      </c>
      <c r="BU8" s="158" t="str">
        <f>IF(ISERROR(VLOOKUP('Choose Reference miRNAs'!$A7,$A$4:$AZ$99,49,0)),"",VLOOKUP('Choose Reference miRNAs'!$A7,$A$4:$AZ$99,49,0))</f>
        <v/>
      </c>
      <c r="BV8" s="158" t="str">
        <f>IF(ISERROR(VLOOKUP('Choose Reference miRNAs'!$A7,$A$4:$AZ$99,50,0)),"",VLOOKUP('Choose Reference miRNAs'!$A7,$A$4:$AZ$99,50,0))</f>
        <v/>
      </c>
      <c r="BW8" s="158" t="str">
        <f>IF(ISERROR(VLOOKUP('Choose Reference miRNAs'!$A7,$A$4:$AZ$99,51,0)),"",VLOOKUP('Choose Reference miRNAs'!$A7,$A$4:$AZ$99,51,0))</f>
        <v/>
      </c>
      <c r="BX8" s="159" t="str">
        <f>IF(ISERROR(VLOOKUP('Choose Reference miRNAs'!$A7,$A$4:$AZ$99,52,0)),"",VLOOKUP('Choose Reference miRNAs'!$A7,$A$4:$AZ$99,52,0))</f>
        <v/>
      </c>
      <c r="BY8" s="71" t="str">
        <f t="shared" si="16"/>
        <v>hsa-miR-335-5p</v>
      </c>
      <c r="BZ8" s="69" t="s">
        <v>34</v>
      </c>
      <c r="CA8" s="70">
        <f t="shared" si="17"/>
        <v>15.46833333333333</v>
      </c>
      <c r="CB8" s="70">
        <f t="shared" si="18"/>
        <v>15.373333333333335</v>
      </c>
      <c r="CC8" s="70">
        <f t="shared" si="19"/>
        <v>15.416666666666668</v>
      </c>
      <c r="CD8" s="70" t="str">
        <f t="shared" si="20"/>
        <v/>
      </c>
      <c r="CE8" s="70" t="str">
        <f t="shared" si="21"/>
        <v/>
      </c>
      <c r="CF8" s="70" t="str">
        <f t="shared" si="22"/>
        <v/>
      </c>
      <c r="CG8" s="70" t="str">
        <f t="shared" si="23"/>
        <v/>
      </c>
      <c r="CH8" s="70" t="str">
        <f t="shared" si="24"/>
        <v/>
      </c>
      <c r="CI8" s="70" t="str">
        <f t="shared" si="25"/>
        <v/>
      </c>
      <c r="CJ8" s="70" t="str">
        <f t="shared" si="26"/>
        <v/>
      </c>
      <c r="CK8" s="70" t="str">
        <f t="shared" si="27"/>
        <v/>
      </c>
      <c r="CL8" s="70" t="str">
        <f t="shared" si="28"/>
        <v/>
      </c>
      <c r="CM8" s="70">
        <f t="shared" si="29"/>
        <v>15.146666666666665</v>
      </c>
      <c r="CN8" s="70">
        <f t="shared" si="30"/>
        <v>15.268333333333334</v>
      </c>
      <c r="CO8" s="70">
        <f t="shared" si="31"/>
        <v>15.105</v>
      </c>
      <c r="CP8" s="70" t="str">
        <f t="shared" si="32"/>
        <v/>
      </c>
      <c r="CQ8" s="70" t="str">
        <f t="shared" si="33"/>
        <v/>
      </c>
      <c r="CR8" s="70" t="str">
        <f t="shared" si="34"/>
        <v/>
      </c>
      <c r="CS8" s="70" t="str">
        <f t="shared" si="35"/>
        <v/>
      </c>
      <c r="CT8" s="70" t="str">
        <f t="shared" si="36"/>
        <v/>
      </c>
      <c r="CU8" s="70" t="str">
        <f t="shared" si="37"/>
        <v/>
      </c>
      <c r="CV8" s="70" t="str">
        <f t="shared" si="38"/>
        <v/>
      </c>
      <c r="CW8" s="70" t="str">
        <f t="shared" si="39"/>
        <v/>
      </c>
      <c r="CX8" s="70" t="str">
        <f t="shared" si="40"/>
        <v/>
      </c>
      <c r="CY8" s="41">
        <f t="shared" si="41"/>
        <v>15.419444444444444</v>
      </c>
      <c r="CZ8" s="41">
        <f t="shared" si="42"/>
        <v>15.173333333333332</v>
      </c>
      <c r="DA8" s="71" t="str">
        <f t="shared" si="43"/>
        <v>hsa-miR-335-5p</v>
      </c>
      <c r="DB8" s="69" t="s">
        <v>34</v>
      </c>
      <c r="DC8" s="72">
        <f t="shared" si="2"/>
        <v>2.2058078793939433E-5</v>
      </c>
      <c r="DD8" s="72">
        <f t="shared" si="3"/>
        <v>2.3559470927800502E-5</v>
      </c>
      <c r="DE8" s="72">
        <f t="shared" si="4"/>
        <v>2.2862351636912248E-5</v>
      </c>
      <c r="DF8" s="72" t="str">
        <f t="shared" si="5"/>
        <v/>
      </c>
      <c r="DG8" s="72" t="str">
        <f t="shared" si="6"/>
        <v/>
      </c>
      <c r="DH8" s="72" t="str">
        <f t="shared" si="7"/>
        <v/>
      </c>
      <c r="DI8" s="72" t="str">
        <f t="shared" si="8"/>
        <v/>
      </c>
      <c r="DJ8" s="72" t="str">
        <f t="shared" si="9"/>
        <v/>
      </c>
      <c r="DK8" s="72" t="str">
        <f t="shared" si="10"/>
        <v/>
      </c>
      <c r="DL8" s="72" t="str">
        <f t="shared" si="11"/>
        <v/>
      </c>
      <c r="DM8" s="72" t="str">
        <f t="shared" si="44"/>
        <v/>
      </c>
      <c r="DN8" s="72" t="str">
        <f t="shared" si="45"/>
        <v/>
      </c>
      <c r="DO8" s="72">
        <f t="shared" si="13"/>
        <v>2.7567602563207533E-5</v>
      </c>
      <c r="DP8" s="72">
        <f t="shared" si="13"/>
        <v>2.5338078824993164E-5</v>
      </c>
      <c r="DQ8" s="72">
        <f t="shared" si="13"/>
        <v>2.8375394977208331E-5</v>
      </c>
      <c r="DR8" s="72" t="str">
        <f t="shared" si="13"/>
        <v/>
      </c>
      <c r="DS8" s="72" t="str">
        <f t="shared" si="13"/>
        <v/>
      </c>
      <c r="DT8" s="72" t="str">
        <f t="shared" si="13"/>
        <v/>
      </c>
      <c r="DU8" s="72" t="str">
        <f t="shared" si="13"/>
        <v/>
      </c>
      <c r="DV8" s="72" t="str">
        <f t="shared" si="13"/>
        <v/>
      </c>
      <c r="DW8" s="72" t="str">
        <f t="shared" si="13"/>
        <v/>
      </c>
      <c r="DX8" s="72" t="str">
        <f t="shared" si="13"/>
        <v/>
      </c>
      <c r="DY8" s="72" t="str">
        <f t="shared" si="46"/>
        <v/>
      </c>
      <c r="DZ8" s="72" t="str">
        <f t="shared" si="47"/>
        <v/>
      </c>
      <c r="EB8" s="65">
        <v>7</v>
      </c>
      <c r="EC8" s="66">
        <f>Results!G9</f>
        <v>0.84316617016568784</v>
      </c>
      <c r="ED8" s="66">
        <f>Results!G21</f>
        <v>0.54609438279076516</v>
      </c>
      <c r="EE8" s="66">
        <f>Results!G33</f>
        <v>0.84122029148655975</v>
      </c>
      <c r="EF8" s="66">
        <f>Results!G45</f>
        <v>4.4313463122220648E-2</v>
      </c>
      <c r="EG8" s="66">
        <f>Results!G57</f>
        <v>0.8953697951330184</v>
      </c>
      <c r="EH8" s="66">
        <f>Results!G69</f>
        <v>0.49903822178781448</v>
      </c>
      <c r="EI8" s="66">
        <f>Results!G81</f>
        <v>1.9148378413317373</v>
      </c>
      <c r="EJ8" s="66">
        <f>Results!G93</f>
        <v>1.7458007218844127</v>
      </c>
    </row>
    <row r="9" spans="1:140" ht="15" customHeight="1" x14ac:dyDescent="0.25">
      <c r="A9" s="76" t="str">
        <f>'miRNA Table'!B8</f>
        <v>hsa-miR-196a-5p</v>
      </c>
      <c r="B9" s="69" t="s">
        <v>35</v>
      </c>
      <c r="C9" s="70">
        <f>IF('Test Sample Data'!C8="","",IF(SUM('Test Sample Data'!C$3:C$98)&gt;10,IF(AND(ISNUMBER('Test Sample Data'!C8),'Test Sample Data'!C8&lt;$C$108, 'Test Sample Data'!C8&gt;0),'Test Sample Data'!C8,$C$108),""))</f>
        <v>26.67</v>
      </c>
      <c r="D9" s="70">
        <f>IF('Test Sample Data'!D8="","",IF(SUM('Test Sample Data'!D$3:D$98)&gt;10,IF(AND(ISNUMBER('Test Sample Data'!D8),'Test Sample Data'!D8&lt;$C$108, 'Test Sample Data'!D8&gt;0),'Test Sample Data'!D8,$C$108),""))</f>
        <v>26.27</v>
      </c>
      <c r="E9" s="70">
        <f>IF('Test Sample Data'!E8="","",IF(SUM('Test Sample Data'!E$3:E$98)&gt;10,IF(AND(ISNUMBER('Test Sample Data'!E8),'Test Sample Data'!E8&lt;$C$108, 'Test Sample Data'!E8&gt;0),'Test Sample Data'!E8,$C$108),""))</f>
        <v>26.16</v>
      </c>
      <c r="F9" s="70" t="str">
        <f>IF('Test Sample Data'!F8="","",IF(SUM('Test Sample Data'!F$3:F$98)&gt;10,IF(AND(ISNUMBER('Test Sample Data'!F8),'Test Sample Data'!F8&lt;$C$108, 'Test Sample Data'!F8&gt;0),'Test Sample Data'!F8,$C$108),""))</f>
        <v/>
      </c>
      <c r="G9" s="70" t="str">
        <f>IF('Test Sample Data'!G8="","",IF(SUM('Test Sample Data'!G$3:G$98)&gt;10,IF(AND(ISNUMBER('Test Sample Data'!G8),'Test Sample Data'!G8&lt;$C$108, 'Test Sample Data'!G8&gt;0),'Test Sample Data'!G8,$C$108),""))</f>
        <v/>
      </c>
      <c r="H9" s="70" t="str">
        <f>IF('Test Sample Data'!H8="","",IF(SUM('Test Sample Data'!H$3:H$98)&gt;10,IF(AND(ISNUMBER('Test Sample Data'!H8),'Test Sample Data'!H8&lt;$C$108, 'Test Sample Data'!H8&gt;0),'Test Sample Data'!H8,$C$108),""))</f>
        <v/>
      </c>
      <c r="I9" s="70" t="str">
        <f>IF('Test Sample Data'!I8="","",IF(SUM('Test Sample Data'!I$3:I$98)&gt;10,IF(AND(ISNUMBER('Test Sample Data'!I8),'Test Sample Data'!I8&lt;$C$108, 'Test Sample Data'!I8&gt;0),'Test Sample Data'!I8,$C$108),""))</f>
        <v/>
      </c>
      <c r="J9" s="70" t="str">
        <f>IF('Test Sample Data'!J8="","",IF(SUM('Test Sample Data'!J$3:J$98)&gt;10,IF(AND(ISNUMBER('Test Sample Data'!J8),'Test Sample Data'!J8&lt;$C$108, 'Test Sample Data'!J8&gt;0),'Test Sample Data'!J8,$C$108),""))</f>
        <v/>
      </c>
      <c r="K9" s="70" t="str">
        <f>IF('Test Sample Data'!K8="","",IF(SUM('Test Sample Data'!K$3:K$98)&gt;10,IF(AND(ISNUMBER('Test Sample Data'!K8),'Test Sample Data'!K8&lt;$C$108, 'Test Sample Data'!K8&gt;0),'Test Sample Data'!K8,$C$108),""))</f>
        <v/>
      </c>
      <c r="L9" s="70" t="str">
        <f>IF('Test Sample Data'!L8="","",IF(SUM('Test Sample Data'!L$3:L$98)&gt;10,IF(AND(ISNUMBER('Test Sample Data'!L8),'Test Sample Data'!L8&lt;$C$108, 'Test Sample Data'!L8&gt;0),'Test Sample Data'!L8,$C$108),""))</f>
        <v/>
      </c>
      <c r="M9" s="70" t="str">
        <f>IF('Test Sample Data'!M8="","",IF(SUM('Test Sample Data'!M$3:M$98)&gt;10,IF(AND(ISNUMBER('Test Sample Data'!M8),'Test Sample Data'!M8&lt;$C$108, 'Test Sample Data'!M8&gt;0),'Test Sample Data'!M8,$C$108),""))</f>
        <v/>
      </c>
      <c r="N9" s="70" t="str">
        <f>IF('Test Sample Data'!N8="","",IF(SUM('Test Sample Data'!N$3:N$98)&gt;10,IF(AND(ISNUMBER('Test Sample Data'!N8),'Test Sample Data'!N8&lt;$C$108, 'Test Sample Data'!N8&gt;0),'Test Sample Data'!N8,$C$108),""))</f>
        <v/>
      </c>
      <c r="O9" s="69" t="str">
        <f>'miRNA Table'!B8</f>
        <v>hsa-miR-196a-5p</v>
      </c>
      <c r="P9" s="69" t="s">
        <v>35</v>
      </c>
      <c r="Q9" s="70">
        <f>IF('Control Sample Data'!C8="","",IF(SUM('Control Sample Data'!C$3:C$98)&gt;10,IF(AND(ISNUMBER('Control Sample Data'!C8),'Control Sample Data'!C8&lt;$C$108, 'Control Sample Data'!C8&gt;0),'Control Sample Data'!C8,$C$108),""))</f>
        <v>29</v>
      </c>
      <c r="R9" s="70">
        <f>IF('Control Sample Data'!D8="","",IF(SUM('Control Sample Data'!D$3:D$98)&gt;10,IF(AND(ISNUMBER('Control Sample Data'!D8),'Control Sample Data'!D8&lt;$C$108, 'Control Sample Data'!D8&gt;0),'Control Sample Data'!D8,$C$108),""))</f>
        <v>28.84</v>
      </c>
      <c r="S9" s="70">
        <f>IF('Control Sample Data'!E8="","",IF(SUM('Control Sample Data'!E$3:E$98)&gt;10,IF(AND(ISNUMBER('Control Sample Data'!E8),'Control Sample Data'!E8&lt;$C$108, 'Control Sample Data'!E8&gt;0),'Control Sample Data'!E8,$C$108),""))</f>
        <v>28.53</v>
      </c>
      <c r="T9" s="70" t="str">
        <f>IF('Control Sample Data'!F8="","",IF(SUM('Control Sample Data'!F$3:F$98)&gt;10,IF(AND(ISNUMBER('Control Sample Data'!F8),'Control Sample Data'!F8&lt;$C$108, 'Control Sample Data'!F8&gt;0),'Control Sample Data'!F8,$C$108),""))</f>
        <v/>
      </c>
      <c r="U9" s="70" t="str">
        <f>IF('Control Sample Data'!G8="","",IF(SUM('Control Sample Data'!G$3:G$98)&gt;10,IF(AND(ISNUMBER('Control Sample Data'!G8),'Control Sample Data'!G8&lt;$C$108, 'Control Sample Data'!G8&gt;0),'Control Sample Data'!G8,$C$108),""))</f>
        <v/>
      </c>
      <c r="V9" s="70" t="str">
        <f>IF('Control Sample Data'!H8="","",IF(SUM('Control Sample Data'!H$3:H$98)&gt;10,IF(AND(ISNUMBER('Control Sample Data'!H8),'Control Sample Data'!H8&lt;$C$108, 'Control Sample Data'!H8&gt;0),'Control Sample Data'!H8,$C$108),""))</f>
        <v/>
      </c>
      <c r="W9" s="70" t="str">
        <f>IF('Control Sample Data'!I8="","",IF(SUM('Control Sample Data'!I$3:I$98)&gt;10,IF(AND(ISNUMBER('Control Sample Data'!I8),'Control Sample Data'!I8&lt;$C$108, 'Control Sample Data'!I8&gt;0),'Control Sample Data'!I8,$C$108),""))</f>
        <v/>
      </c>
      <c r="X9" s="70" t="str">
        <f>IF('Control Sample Data'!J8="","",IF(SUM('Control Sample Data'!J$3:J$98)&gt;10,IF(AND(ISNUMBER('Control Sample Data'!J8),'Control Sample Data'!J8&lt;$C$108, 'Control Sample Data'!J8&gt;0),'Control Sample Data'!J8,$C$108),""))</f>
        <v/>
      </c>
      <c r="Y9" s="70" t="str">
        <f>IF('Control Sample Data'!K8="","",IF(SUM('Control Sample Data'!K$3:K$98)&gt;10,IF(AND(ISNUMBER('Control Sample Data'!K8),'Control Sample Data'!K8&lt;$C$108, 'Control Sample Data'!K8&gt;0),'Control Sample Data'!K8,$C$108),""))</f>
        <v/>
      </c>
      <c r="Z9" s="70" t="str">
        <f>IF('Control Sample Data'!L8="","",IF(SUM('Control Sample Data'!L$3:L$98)&gt;10,IF(AND(ISNUMBER('Control Sample Data'!L8),'Control Sample Data'!L8&lt;$C$108, 'Control Sample Data'!L8&gt;0),'Control Sample Data'!L8,$C$108),""))</f>
        <v/>
      </c>
      <c r="AA9" s="70" t="str">
        <f>IF('Control Sample Data'!M8="","",IF(SUM('Control Sample Data'!M$3:M$98)&gt;10,IF(AND(ISNUMBER('Control Sample Data'!M8),'Control Sample Data'!M8&lt;$C$108, 'Control Sample Data'!M8&gt;0),'Control Sample Data'!M8,$C$108),""))</f>
        <v/>
      </c>
      <c r="AB9" s="137" t="str">
        <f>IF('Control Sample Data'!N8="","",IF(SUM('Control Sample Data'!N$3:N$98)&gt;10,IF(AND(ISNUMBER('Control Sample Data'!N8),'Control Sample Data'!N8&lt;$C$108, 'Control Sample Data'!N8&gt;0),'Control Sample Data'!N8,$C$108),""))</f>
        <v/>
      </c>
      <c r="AC9" s="142">
        <f>IF(C9="","",IF(AND('miRNA Table'!$D$4="YES",'miRNA Table'!$D$6="YES"),C9-C$110,C9))</f>
        <v>26.67</v>
      </c>
      <c r="AD9" s="143">
        <f>IF(D9="","",IF(AND('miRNA Table'!$D$4="YES",'miRNA Table'!$D$6="YES"),D9-D$110,D9))</f>
        <v>26.27</v>
      </c>
      <c r="AE9" s="143">
        <f>IF(E9="","",IF(AND('miRNA Table'!$D$4="YES",'miRNA Table'!$D$6="YES"),E9-E$110,E9))</f>
        <v>26.16</v>
      </c>
      <c r="AF9" s="143" t="str">
        <f>IF(F9="","",IF(AND('miRNA Table'!$D$4="YES",'miRNA Table'!$D$6="YES"),F9-F$110,F9))</f>
        <v/>
      </c>
      <c r="AG9" s="143" t="str">
        <f>IF(G9="","",IF(AND('miRNA Table'!$D$4="YES",'miRNA Table'!$D$6="YES"),G9-G$110,G9))</f>
        <v/>
      </c>
      <c r="AH9" s="143" t="str">
        <f>IF(H9="","",IF(AND('miRNA Table'!$D$4="YES",'miRNA Table'!$D$6="YES"),H9-H$110,H9))</f>
        <v/>
      </c>
      <c r="AI9" s="143" t="str">
        <f>IF(I9="","",IF(AND('miRNA Table'!$D$4="YES",'miRNA Table'!$D$6="YES"),I9-I$110,I9))</f>
        <v/>
      </c>
      <c r="AJ9" s="143" t="str">
        <f>IF(J9="","",IF(AND('miRNA Table'!$D$4="YES",'miRNA Table'!$D$6="YES"),J9-J$110,J9))</f>
        <v/>
      </c>
      <c r="AK9" s="143" t="str">
        <f>IF(K9="","",IF(AND('miRNA Table'!$D$4="YES",'miRNA Table'!$D$6="YES"),K9-K$110,K9))</f>
        <v/>
      </c>
      <c r="AL9" s="143" t="str">
        <f>IF(L9="","",IF(AND('miRNA Table'!$D$4="YES",'miRNA Table'!$D$6="YES"),L9-L$110,L9))</f>
        <v/>
      </c>
      <c r="AM9" s="143" t="str">
        <f>IF(M9="","",IF(AND('miRNA Table'!$D$4="YES",'miRNA Table'!$D$6="YES"),M9-M$110,M9))</f>
        <v/>
      </c>
      <c r="AN9" s="144" t="str">
        <f>IF(N9="","",IF(AND('miRNA Table'!$D$4="YES",'miRNA Table'!$D$6="YES"),N9-N$110,N9))</f>
        <v/>
      </c>
      <c r="AO9" s="148">
        <f>IF(Q9="","",IF(AND('miRNA Table'!$D$4="YES",'miRNA Table'!$D$6="YES"),Q9-Q$110,Q9))</f>
        <v>29</v>
      </c>
      <c r="AP9" s="149">
        <f>IF(R9="","",IF(AND('miRNA Table'!$D$4="YES",'miRNA Table'!$D$6="YES"),R9-R$110,R9))</f>
        <v>28.84</v>
      </c>
      <c r="AQ9" s="149">
        <f>IF(S9="","",IF(AND('miRNA Table'!$D$4="YES",'miRNA Table'!$D$6="YES"),S9-S$110,S9))</f>
        <v>28.53</v>
      </c>
      <c r="AR9" s="149" t="str">
        <f>IF(T9="","",IF(AND('miRNA Table'!$D$4="YES",'miRNA Table'!$D$6="YES"),T9-T$110,T9))</f>
        <v/>
      </c>
      <c r="AS9" s="149" t="str">
        <f>IF(U9="","",IF(AND('miRNA Table'!$D$4="YES",'miRNA Table'!$D$6="YES"),U9-U$110,U9))</f>
        <v/>
      </c>
      <c r="AT9" s="149" t="str">
        <f>IF(V9="","",IF(AND('miRNA Table'!$D$4="YES",'miRNA Table'!$D$6="YES"),V9-V$110,V9))</f>
        <v/>
      </c>
      <c r="AU9" s="149" t="str">
        <f>IF(W9="","",IF(AND('miRNA Table'!$D$4="YES",'miRNA Table'!$D$6="YES"),W9-W$110,W9))</f>
        <v/>
      </c>
      <c r="AV9" s="149" t="str">
        <f>IF(X9="","",IF(AND('miRNA Table'!$D$4="YES",'miRNA Table'!$D$6="YES"),X9-X$110,X9))</f>
        <v/>
      </c>
      <c r="AW9" s="149" t="str">
        <f>IF(Y9="","",IF(AND('miRNA Table'!$D$4="YES",'miRNA Table'!$D$6="YES"),Y9-Y$110,Y9))</f>
        <v/>
      </c>
      <c r="AX9" s="149" t="str">
        <f>IF(Z9="","",IF(AND('miRNA Table'!$D$4="YES",'miRNA Table'!$D$6="YES"),Z9-Z$110,Z9))</f>
        <v/>
      </c>
      <c r="AY9" s="149" t="str">
        <f>IF(AA9="","",IF(AND('miRNA Table'!$D$4="YES",'miRNA Table'!$D$6="YES"),AA9-AA$110,AA9))</f>
        <v/>
      </c>
      <c r="AZ9" s="150" t="str">
        <f>IF(AB9="","",IF(AND('miRNA Table'!$D$4="YES",'miRNA Table'!$D$6="YES"),AB9-AB$110,AB9))</f>
        <v/>
      </c>
      <c r="BA9" s="157">
        <f>IF(ISERROR(VLOOKUP('Choose Reference miRNAs'!$A8,$A$4:$AZ$99,29,0)),"",VLOOKUP('Choose Reference miRNAs'!$A8,$A$4:$AZ$99,29,0))</f>
        <v>17.2</v>
      </c>
      <c r="BB9" s="158">
        <f>IF(ISERROR(VLOOKUP('Choose Reference miRNAs'!$A8,$A$4:$AZ$99,30,0)),"",VLOOKUP('Choose Reference miRNAs'!$A8,$A$4:$AZ$99,30,0))</f>
        <v>17.29</v>
      </c>
      <c r="BC9" s="158">
        <f>IF(ISERROR(VLOOKUP('Choose Reference miRNAs'!$A8,$A$4:$AZ$99,31,0)),"",VLOOKUP('Choose Reference miRNAs'!$A8,$A$4:$AZ$99,31,0))</f>
        <v>17.12</v>
      </c>
      <c r="BD9" s="158" t="str">
        <f>IF(ISERROR(VLOOKUP('Choose Reference miRNAs'!$A8,$A$4:$AZ$99,32,0)),"",VLOOKUP('Choose Reference miRNAs'!$A8,$A$4:$AZ$99,32,0))</f>
        <v/>
      </c>
      <c r="BE9" s="158" t="str">
        <f>IF(ISERROR(VLOOKUP('Choose Reference miRNAs'!$A8,$A$4:$AZ$99,33,0)),"",VLOOKUP('Choose Reference miRNAs'!$A8,$A$4:$AZ$99,33,0))</f>
        <v/>
      </c>
      <c r="BF9" s="158" t="str">
        <f>IF(ISERROR(VLOOKUP('Choose Reference miRNAs'!$A8,$A$4:$AZ$99,34,0)),"",VLOOKUP('Choose Reference miRNAs'!$A8,$A$4:$AZ$99,34,0))</f>
        <v/>
      </c>
      <c r="BG9" s="158" t="str">
        <f>IF(ISERROR(VLOOKUP('Choose Reference miRNAs'!$A8,$A$4:$AZ$99,35,0)),"",VLOOKUP('Choose Reference miRNAs'!$A8,$A$4:$AZ$99,35,0))</f>
        <v/>
      </c>
      <c r="BH9" s="158" t="str">
        <f>IF(ISERROR(VLOOKUP('Choose Reference miRNAs'!$A8,$A$4:$AZ$99,36,0)),"",VLOOKUP('Choose Reference miRNAs'!$A8,$A$4:$AZ$99,36,0))</f>
        <v/>
      </c>
      <c r="BI9" s="158" t="str">
        <f>IF(ISERROR(VLOOKUP('Choose Reference miRNAs'!$A8,$A$4:$AZ$99,37,0)),"",VLOOKUP('Choose Reference miRNAs'!$A8,$A$4:$AZ$99,37,0))</f>
        <v/>
      </c>
      <c r="BJ9" s="158" t="str">
        <f>IF(ISERROR(VLOOKUP('Choose Reference miRNAs'!$A8,$A$4:$AZ$99,38,0)),"",VLOOKUP('Choose Reference miRNAs'!$A8,$A$4:$AZ$99,38,0))</f>
        <v/>
      </c>
      <c r="BK9" s="158" t="str">
        <f>IF(ISERROR(VLOOKUP('Choose Reference miRNAs'!$A8,$A$4:$AZ$99,39,0)),"",VLOOKUP('Choose Reference miRNAs'!$A8,$A$4:$AZ$99,39,0))</f>
        <v/>
      </c>
      <c r="BL9" s="159" t="str">
        <f>IF(ISERROR(VLOOKUP('Choose Reference miRNAs'!$A8,$A$4:$AZ$99,40,0)),"",VLOOKUP('Choose Reference miRNAs'!$A8,$A$4:$AZ$99,40,0))</f>
        <v/>
      </c>
      <c r="BM9" s="157">
        <f>IF(ISERROR(VLOOKUP('Choose Reference miRNAs'!$A8,$A$4:$AZ$99,41,0)),"",VLOOKUP('Choose Reference miRNAs'!$A8,$A$4:$AZ$99,41,0))</f>
        <v>17.3</v>
      </c>
      <c r="BN9" s="158">
        <f>IF(ISERROR(VLOOKUP('Choose Reference miRNAs'!$A8,$A$4:$AZ$99,42,0)),"",VLOOKUP('Choose Reference miRNAs'!$A8,$A$4:$AZ$99,42,0))</f>
        <v>17.13</v>
      </c>
      <c r="BO9" s="158">
        <f>IF(ISERROR(VLOOKUP('Choose Reference miRNAs'!$A8,$A$4:$AZ$99,43,0)),"",VLOOKUP('Choose Reference miRNAs'!$A8,$A$4:$AZ$99,43,0))</f>
        <v>17.48</v>
      </c>
      <c r="BP9" s="158" t="str">
        <f>IF(ISERROR(VLOOKUP('Choose Reference miRNAs'!$A8,$A$4:$AZ$99,44,0)),"",VLOOKUP('Choose Reference miRNAs'!$A8,$A$4:$AZ$99,44,0))</f>
        <v/>
      </c>
      <c r="BQ9" s="158" t="str">
        <f>IF(ISERROR(VLOOKUP('Choose Reference miRNAs'!$A8,$A$4:$AZ$99,45,0)),"",VLOOKUP('Choose Reference miRNAs'!$A8,$A$4:$AZ$99,45,0))</f>
        <v/>
      </c>
      <c r="BR9" s="158" t="str">
        <f>IF(ISERROR(VLOOKUP('Choose Reference miRNAs'!$A8,$A$4:$AZ$99,46,0)),"",VLOOKUP('Choose Reference miRNAs'!$A8,$A$4:$AZ$99,46,0))</f>
        <v/>
      </c>
      <c r="BS9" s="158" t="str">
        <f>IF(ISERROR(VLOOKUP('Choose Reference miRNAs'!$A8,$A$4:$AZ$99,47,0)),"",VLOOKUP('Choose Reference miRNAs'!$A8,$A$4:$AZ$99,47,0))</f>
        <v/>
      </c>
      <c r="BT9" s="158" t="str">
        <f>IF(ISERROR(VLOOKUP('Choose Reference miRNAs'!$A8,$A$4:$AZ$99,48,0)),"",VLOOKUP('Choose Reference miRNAs'!$A8,$A$4:$AZ$99,48,0))</f>
        <v/>
      </c>
      <c r="BU9" s="158" t="str">
        <f>IF(ISERROR(VLOOKUP('Choose Reference miRNAs'!$A8,$A$4:$AZ$99,49,0)),"",VLOOKUP('Choose Reference miRNAs'!$A8,$A$4:$AZ$99,49,0))</f>
        <v/>
      </c>
      <c r="BV9" s="158" t="str">
        <f>IF(ISERROR(VLOOKUP('Choose Reference miRNAs'!$A8,$A$4:$AZ$99,50,0)),"",VLOOKUP('Choose Reference miRNAs'!$A8,$A$4:$AZ$99,50,0))</f>
        <v/>
      </c>
      <c r="BW9" s="158" t="str">
        <f>IF(ISERROR(VLOOKUP('Choose Reference miRNAs'!$A8,$A$4:$AZ$99,51,0)),"",VLOOKUP('Choose Reference miRNAs'!$A8,$A$4:$AZ$99,51,0))</f>
        <v/>
      </c>
      <c r="BX9" s="159" t="str">
        <f>IF(ISERROR(VLOOKUP('Choose Reference miRNAs'!$A8,$A$4:$AZ$99,52,0)),"",VLOOKUP('Choose Reference miRNAs'!$A8,$A$4:$AZ$99,52,0))</f>
        <v/>
      </c>
      <c r="BY9" s="71" t="str">
        <f t="shared" si="16"/>
        <v>hsa-miR-196a-5p</v>
      </c>
      <c r="BZ9" s="69" t="s">
        <v>35</v>
      </c>
      <c r="CA9" s="70">
        <f t="shared" si="17"/>
        <v>7.1383333333333319</v>
      </c>
      <c r="CB9" s="70">
        <f t="shared" si="18"/>
        <v>6.6433333333333344</v>
      </c>
      <c r="CC9" s="70">
        <f t="shared" si="19"/>
        <v>6.576666666666668</v>
      </c>
      <c r="CD9" s="70" t="str">
        <f t="shared" si="20"/>
        <v/>
      </c>
      <c r="CE9" s="70" t="str">
        <f t="shared" si="21"/>
        <v/>
      </c>
      <c r="CF9" s="70" t="str">
        <f t="shared" si="22"/>
        <v/>
      </c>
      <c r="CG9" s="70" t="str">
        <f t="shared" si="23"/>
        <v/>
      </c>
      <c r="CH9" s="70" t="str">
        <f t="shared" si="24"/>
        <v/>
      </c>
      <c r="CI9" s="70" t="str">
        <f t="shared" si="25"/>
        <v/>
      </c>
      <c r="CJ9" s="70" t="str">
        <f t="shared" si="26"/>
        <v/>
      </c>
      <c r="CK9" s="70" t="str">
        <f t="shared" si="27"/>
        <v/>
      </c>
      <c r="CL9" s="70" t="str">
        <f t="shared" si="28"/>
        <v/>
      </c>
      <c r="CM9" s="70">
        <f t="shared" si="29"/>
        <v>9.1466666666666647</v>
      </c>
      <c r="CN9" s="70">
        <f t="shared" si="30"/>
        <v>9.1083333333333343</v>
      </c>
      <c r="CO9" s="70">
        <f t="shared" si="31"/>
        <v>8.6350000000000016</v>
      </c>
      <c r="CP9" s="70" t="str">
        <f t="shared" si="32"/>
        <v/>
      </c>
      <c r="CQ9" s="70" t="str">
        <f t="shared" si="33"/>
        <v/>
      </c>
      <c r="CR9" s="70" t="str">
        <f t="shared" si="34"/>
        <v/>
      </c>
      <c r="CS9" s="70" t="str">
        <f t="shared" si="35"/>
        <v/>
      </c>
      <c r="CT9" s="70" t="str">
        <f t="shared" si="36"/>
        <v/>
      </c>
      <c r="CU9" s="70" t="str">
        <f t="shared" si="37"/>
        <v/>
      </c>
      <c r="CV9" s="70" t="str">
        <f t="shared" si="38"/>
        <v/>
      </c>
      <c r="CW9" s="70" t="str">
        <f t="shared" si="39"/>
        <v/>
      </c>
      <c r="CX9" s="70" t="str">
        <f t="shared" si="40"/>
        <v/>
      </c>
      <c r="CY9" s="41">
        <f t="shared" si="41"/>
        <v>6.7861111111111114</v>
      </c>
      <c r="CZ9" s="41">
        <f t="shared" si="42"/>
        <v>8.9633333333333329</v>
      </c>
      <c r="DA9" s="71" t="str">
        <f t="shared" si="43"/>
        <v>hsa-miR-196a-5p</v>
      </c>
      <c r="DB9" s="69" t="s">
        <v>35</v>
      </c>
      <c r="DC9" s="72">
        <f t="shared" si="2"/>
        <v>7.0981888154209687E-3</v>
      </c>
      <c r="DD9" s="72">
        <f t="shared" si="3"/>
        <v>1.00036248214897E-2</v>
      </c>
      <c r="DE9" s="72">
        <f t="shared" si="4"/>
        <v>1.0476737482448699E-2</v>
      </c>
      <c r="DF9" s="72" t="str">
        <f t="shared" si="5"/>
        <v/>
      </c>
      <c r="DG9" s="72" t="str">
        <f t="shared" si="6"/>
        <v/>
      </c>
      <c r="DH9" s="72" t="str">
        <f t="shared" si="7"/>
        <v/>
      </c>
      <c r="DI9" s="72" t="str">
        <f t="shared" si="8"/>
        <v/>
      </c>
      <c r="DJ9" s="72" t="str">
        <f t="shared" si="9"/>
        <v/>
      </c>
      <c r="DK9" s="72" t="str">
        <f t="shared" si="10"/>
        <v/>
      </c>
      <c r="DL9" s="72" t="str">
        <f t="shared" si="11"/>
        <v/>
      </c>
      <c r="DM9" s="72" t="str">
        <f t="shared" si="44"/>
        <v/>
      </c>
      <c r="DN9" s="72" t="str">
        <f t="shared" si="45"/>
        <v/>
      </c>
      <c r="DO9" s="72">
        <f t="shared" si="13"/>
        <v>1.76432656404528E-3</v>
      </c>
      <c r="DP9" s="72">
        <f t="shared" si="13"/>
        <v>1.8118342127759943E-3</v>
      </c>
      <c r="DQ9" s="72">
        <f t="shared" si="13"/>
        <v>2.5153938076363748E-3</v>
      </c>
      <c r="DR9" s="72" t="str">
        <f t="shared" si="13"/>
        <v/>
      </c>
      <c r="DS9" s="72" t="str">
        <f t="shared" si="13"/>
        <v/>
      </c>
      <c r="DT9" s="72" t="str">
        <f t="shared" si="13"/>
        <v/>
      </c>
      <c r="DU9" s="72" t="str">
        <f t="shared" si="13"/>
        <v/>
      </c>
      <c r="DV9" s="72" t="str">
        <f t="shared" si="13"/>
        <v/>
      </c>
      <c r="DW9" s="72" t="str">
        <f t="shared" si="13"/>
        <v/>
      </c>
      <c r="DX9" s="72" t="str">
        <f t="shared" si="13"/>
        <v/>
      </c>
      <c r="DY9" s="72" t="str">
        <f t="shared" si="46"/>
        <v/>
      </c>
      <c r="DZ9" s="72" t="str">
        <f t="shared" si="47"/>
        <v/>
      </c>
      <c r="EB9" s="65">
        <v>8</v>
      </c>
      <c r="EC9" s="66">
        <f>Results!G10</f>
        <v>0.19576872652869559</v>
      </c>
      <c r="ED9" s="66">
        <f>Results!G22</f>
        <v>1.5916857786831888</v>
      </c>
      <c r="EE9" s="66">
        <f>Results!G34</f>
        <v>0.17320536890288524</v>
      </c>
      <c r="EF9" s="66">
        <f>Results!G46</f>
        <v>0.10346553785927923</v>
      </c>
      <c r="EG9" s="66">
        <f>Results!G58</f>
        <v>28144.307994581934</v>
      </c>
      <c r="EH9" s="66">
        <f>Results!G70</f>
        <v>0.84316617016568784</v>
      </c>
      <c r="EI9" s="66">
        <f>Results!G82</f>
        <v>2.7658924871546524E-2</v>
      </c>
      <c r="EJ9" s="66">
        <f>Results!G94</f>
        <v>1.8797692239265928</v>
      </c>
    </row>
    <row r="10" spans="1:140" ht="15" customHeight="1" x14ac:dyDescent="0.25">
      <c r="A10" s="76" t="str">
        <f>'miRNA Table'!B9</f>
        <v>hsa-miR-125a-5p</v>
      </c>
      <c r="B10" s="69" t="s">
        <v>36</v>
      </c>
      <c r="C10" s="70">
        <f>IF('Test Sample Data'!C9="","",IF(SUM('Test Sample Data'!C$3:C$98)&gt;10,IF(AND(ISNUMBER('Test Sample Data'!C9),'Test Sample Data'!C9&lt;$C$108, 'Test Sample Data'!C9&gt;0),'Test Sample Data'!C9,$C$108),""))</f>
        <v>35</v>
      </c>
      <c r="D10" s="70">
        <f>IF('Test Sample Data'!D9="","",IF(SUM('Test Sample Data'!D$3:D$98)&gt;10,IF(AND(ISNUMBER('Test Sample Data'!D9),'Test Sample Data'!D9&lt;$C$108, 'Test Sample Data'!D9&gt;0),'Test Sample Data'!D9,$C$108),""))</f>
        <v>35</v>
      </c>
      <c r="E10" s="70">
        <f>IF('Test Sample Data'!E9="","",IF(SUM('Test Sample Data'!E$3:E$98)&gt;10,IF(AND(ISNUMBER('Test Sample Data'!E9),'Test Sample Data'!E9&lt;$C$108, 'Test Sample Data'!E9&gt;0),'Test Sample Data'!E9,$C$108),""))</f>
        <v>35</v>
      </c>
      <c r="F10" s="70" t="str">
        <f>IF('Test Sample Data'!F9="","",IF(SUM('Test Sample Data'!F$3:F$98)&gt;10,IF(AND(ISNUMBER('Test Sample Data'!F9),'Test Sample Data'!F9&lt;$C$108, 'Test Sample Data'!F9&gt;0),'Test Sample Data'!F9,$C$108),""))</f>
        <v/>
      </c>
      <c r="G10" s="70" t="str">
        <f>IF('Test Sample Data'!G9="","",IF(SUM('Test Sample Data'!G$3:G$98)&gt;10,IF(AND(ISNUMBER('Test Sample Data'!G9),'Test Sample Data'!G9&lt;$C$108, 'Test Sample Data'!G9&gt;0),'Test Sample Data'!G9,$C$108),""))</f>
        <v/>
      </c>
      <c r="H10" s="70" t="str">
        <f>IF('Test Sample Data'!H9="","",IF(SUM('Test Sample Data'!H$3:H$98)&gt;10,IF(AND(ISNUMBER('Test Sample Data'!H9),'Test Sample Data'!H9&lt;$C$108, 'Test Sample Data'!H9&gt;0),'Test Sample Data'!H9,$C$108),""))</f>
        <v/>
      </c>
      <c r="I10" s="70" t="str">
        <f>IF('Test Sample Data'!I9="","",IF(SUM('Test Sample Data'!I$3:I$98)&gt;10,IF(AND(ISNUMBER('Test Sample Data'!I9),'Test Sample Data'!I9&lt;$C$108, 'Test Sample Data'!I9&gt;0),'Test Sample Data'!I9,$C$108),""))</f>
        <v/>
      </c>
      <c r="J10" s="70" t="str">
        <f>IF('Test Sample Data'!J9="","",IF(SUM('Test Sample Data'!J$3:J$98)&gt;10,IF(AND(ISNUMBER('Test Sample Data'!J9),'Test Sample Data'!J9&lt;$C$108, 'Test Sample Data'!J9&gt;0),'Test Sample Data'!J9,$C$108),""))</f>
        <v/>
      </c>
      <c r="K10" s="70" t="str">
        <f>IF('Test Sample Data'!K9="","",IF(SUM('Test Sample Data'!K$3:K$98)&gt;10,IF(AND(ISNUMBER('Test Sample Data'!K9),'Test Sample Data'!K9&lt;$C$108, 'Test Sample Data'!K9&gt;0),'Test Sample Data'!K9,$C$108),""))</f>
        <v/>
      </c>
      <c r="L10" s="70" t="str">
        <f>IF('Test Sample Data'!L9="","",IF(SUM('Test Sample Data'!L$3:L$98)&gt;10,IF(AND(ISNUMBER('Test Sample Data'!L9),'Test Sample Data'!L9&lt;$C$108, 'Test Sample Data'!L9&gt;0),'Test Sample Data'!L9,$C$108),""))</f>
        <v/>
      </c>
      <c r="M10" s="70" t="str">
        <f>IF('Test Sample Data'!M9="","",IF(SUM('Test Sample Data'!M$3:M$98)&gt;10,IF(AND(ISNUMBER('Test Sample Data'!M9),'Test Sample Data'!M9&lt;$C$108, 'Test Sample Data'!M9&gt;0),'Test Sample Data'!M9,$C$108),""))</f>
        <v/>
      </c>
      <c r="N10" s="70" t="str">
        <f>IF('Test Sample Data'!N9="","",IF(SUM('Test Sample Data'!N$3:N$98)&gt;10,IF(AND(ISNUMBER('Test Sample Data'!N9),'Test Sample Data'!N9&lt;$C$108, 'Test Sample Data'!N9&gt;0),'Test Sample Data'!N9,$C$108),""))</f>
        <v/>
      </c>
      <c r="O10" s="69" t="str">
        <f>'miRNA Table'!B9</f>
        <v>hsa-miR-125a-5p</v>
      </c>
      <c r="P10" s="69" t="s">
        <v>36</v>
      </c>
      <c r="Q10" s="70">
        <f>IF('Control Sample Data'!C9="","",IF(SUM('Control Sample Data'!C$3:C$98)&gt;10,IF(AND(ISNUMBER('Control Sample Data'!C9),'Control Sample Data'!C9&lt;$C$108, 'Control Sample Data'!C9&gt;0),'Control Sample Data'!C9,$C$108),""))</f>
        <v>35</v>
      </c>
      <c r="R10" s="70">
        <f>IF('Control Sample Data'!D9="","",IF(SUM('Control Sample Data'!D$3:D$98)&gt;10,IF(AND(ISNUMBER('Control Sample Data'!D9),'Control Sample Data'!D9&lt;$C$108, 'Control Sample Data'!D9&gt;0),'Control Sample Data'!D9,$C$108),""))</f>
        <v>35</v>
      </c>
      <c r="S10" s="70">
        <f>IF('Control Sample Data'!E9="","",IF(SUM('Control Sample Data'!E$3:E$98)&gt;10,IF(AND(ISNUMBER('Control Sample Data'!E9),'Control Sample Data'!E9&lt;$C$108, 'Control Sample Data'!E9&gt;0),'Control Sample Data'!E9,$C$108),""))</f>
        <v>35</v>
      </c>
      <c r="T10" s="70" t="str">
        <f>IF('Control Sample Data'!F9="","",IF(SUM('Control Sample Data'!F$3:F$98)&gt;10,IF(AND(ISNUMBER('Control Sample Data'!F9),'Control Sample Data'!F9&lt;$C$108, 'Control Sample Data'!F9&gt;0),'Control Sample Data'!F9,$C$108),""))</f>
        <v/>
      </c>
      <c r="U10" s="70" t="str">
        <f>IF('Control Sample Data'!G9="","",IF(SUM('Control Sample Data'!G$3:G$98)&gt;10,IF(AND(ISNUMBER('Control Sample Data'!G9),'Control Sample Data'!G9&lt;$C$108, 'Control Sample Data'!G9&gt;0),'Control Sample Data'!G9,$C$108),""))</f>
        <v/>
      </c>
      <c r="V10" s="70" t="str">
        <f>IF('Control Sample Data'!H9="","",IF(SUM('Control Sample Data'!H$3:H$98)&gt;10,IF(AND(ISNUMBER('Control Sample Data'!H9),'Control Sample Data'!H9&lt;$C$108, 'Control Sample Data'!H9&gt;0),'Control Sample Data'!H9,$C$108),""))</f>
        <v/>
      </c>
      <c r="W10" s="70" t="str">
        <f>IF('Control Sample Data'!I9="","",IF(SUM('Control Sample Data'!I$3:I$98)&gt;10,IF(AND(ISNUMBER('Control Sample Data'!I9),'Control Sample Data'!I9&lt;$C$108, 'Control Sample Data'!I9&gt;0),'Control Sample Data'!I9,$C$108),""))</f>
        <v/>
      </c>
      <c r="X10" s="70" t="str">
        <f>IF('Control Sample Data'!J9="","",IF(SUM('Control Sample Data'!J$3:J$98)&gt;10,IF(AND(ISNUMBER('Control Sample Data'!J9),'Control Sample Data'!J9&lt;$C$108, 'Control Sample Data'!J9&gt;0),'Control Sample Data'!J9,$C$108),""))</f>
        <v/>
      </c>
      <c r="Y10" s="70" t="str">
        <f>IF('Control Sample Data'!K9="","",IF(SUM('Control Sample Data'!K$3:K$98)&gt;10,IF(AND(ISNUMBER('Control Sample Data'!K9),'Control Sample Data'!K9&lt;$C$108, 'Control Sample Data'!K9&gt;0),'Control Sample Data'!K9,$C$108),""))</f>
        <v/>
      </c>
      <c r="Z10" s="70" t="str">
        <f>IF('Control Sample Data'!L9="","",IF(SUM('Control Sample Data'!L$3:L$98)&gt;10,IF(AND(ISNUMBER('Control Sample Data'!L9),'Control Sample Data'!L9&lt;$C$108, 'Control Sample Data'!L9&gt;0),'Control Sample Data'!L9,$C$108),""))</f>
        <v/>
      </c>
      <c r="AA10" s="70" t="str">
        <f>IF('Control Sample Data'!M9="","",IF(SUM('Control Sample Data'!M$3:M$98)&gt;10,IF(AND(ISNUMBER('Control Sample Data'!M9),'Control Sample Data'!M9&lt;$C$108, 'Control Sample Data'!M9&gt;0),'Control Sample Data'!M9,$C$108),""))</f>
        <v/>
      </c>
      <c r="AB10" s="137" t="str">
        <f>IF('Control Sample Data'!N9="","",IF(SUM('Control Sample Data'!N$3:N$98)&gt;10,IF(AND(ISNUMBER('Control Sample Data'!N9),'Control Sample Data'!N9&lt;$C$108, 'Control Sample Data'!N9&gt;0),'Control Sample Data'!N9,$C$108),""))</f>
        <v/>
      </c>
      <c r="AC10" s="142">
        <f>IF(C10="","",IF(AND('miRNA Table'!$D$4="YES",'miRNA Table'!$D$6="YES"),C10-C$110,C10))</f>
        <v>35</v>
      </c>
      <c r="AD10" s="143">
        <f>IF(D10="","",IF(AND('miRNA Table'!$D$4="YES",'miRNA Table'!$D$6="YES"),D10-D$110,D10))</f>
        <v>35</v>
      </c>
      <c r="AE10" s="143">
        <f>IF(E10="","",IF(AND('miRNA Table'!$D$4="YES",'miRNA Table'!$D$6="YES"),E10-E$110,E10))</f>
        <v>35</v>
      </c>
      <c r="AF10" s="143" t="str">
        <f>IF(F10="","",IF(AND('miRNA Table'!$D$4="YES",'miRNA Table'!$D$6="YES"),F10-F$110,F10))</f>
        <v/>
      </c>
      <c r="AG10" s="143" t="str">
        <f>IF(G10="","",IF(AND('miRNA Table'!$D$4="YES",'miRNA Table'!$D$6="YES"),G10-G$110,G10))</f>
        <v/>
      </c>
      <c r="AH10" s="143" t="str">
        <f>IF(H10="","",IF(AND('miRNA Table'!$D$4="YES",'miRNA Table'!$D$6="YES"),H10-H$110,H10))</f>
        <v/>
      </c>
      <c r="AI10" s="143" t="str">
        <f>IF(I10="","",IF(AND('miRNA Table'!$D$4="YES",'miRNA Table'!$D$6="YES"),I10-I$110,I10))</f>
        <v/>
      </c>
      <c r="AJ10" s="143" t="str">
        <f>IF(J10="","",IF(AND('miRNA Table'!$D$4="YES",'miRNA Table'!$D$6="YES"),J10-J$110,J10))</f>
        <v/>
      </c>
      <c r="AK10" s="143" t="str">
        <f>IF(K10="","",IF(AND('miRNA Table'!$D$4="YES",'miRNA Table'!$D$6="YES"),K10-K$110,K10))</f>
        <v/>
      </c>
      <c r="AL10" s="143" t="str">
        <f>IF(L10="","",IF(AND('miRNA Table'!$D$4="YES",'miRNA Table'!$D$6="YES"),L10-L$110,L10))</f>
        <v/>
      </c>
      <c r="AM10" s="143" t="str">
        <f>IF(M10="","",IF(AND('miRNA Table'!$D$4="YES",'miRNA Table'!$D$6="YES"),M10-M$110,M10))</f>
        <v/>
      </c>
      <c r="AN10" s="144" t="str">
        <f>IF(N10="","",IF(AND('miRNA Table'!$D$4="YES",'miRNA Table'!$D$6="YES"),N10-N$110,N10))</f>
        <v/>
      </c>
      <c r="AO10" s="148">
        <f>IF(Q10="","",IF(AND('miRNA Table'!$D$4="YES",'miRNA Table'!$D$6="YES"),Q10-Q$110,Q10))</f>
        <v>35</v>
      </c>
      <c r="AP10" s="149">
        <f>IF(R10="","",IF(AND('miRNA Table'!$D$4="YES",'miRNA Table'!$D$6="YES"),R10-R$110,R10))</f>
        <v>35</v>
      </c>
      <c r="AQ10" s="149">
        <f>IF(S10="","",IF(AND('miRNA Table'!$D$4="YES",'miRNA Table'!$D$6="YES"),S10-S$110,S10))</f>
        <v>35</v>
      </c>
      <c r="AR10" s="149" t="str">
        <f>IF(T10="","",IF(AND('miRNA Table'!$D$4="YES",'miRNA Table'!$D$6="YES"),T10-T$110,T10))</f>
        <v/>
      </c>
      <c r="AS10" s="149" t="str">
        <f>IF(U10="","",IF(AND('miRNA Table'!$D$4="YES",'miRNA Table'!$D$6="YES"),U10-U$110,U10))</f>
        <v/>
      </c>
      <c r="AT10" s="149" t="str">
        <f>IF(V10="","",IF(AND('miRNA Table'!$D$4="YES",'miRNA Table'!$D$6="YES"),V10-V$110,V10))</f>
        <v/>
      </c>
      <c r="AU10" s="149" t="str">
        <f>IF(W10="","",IF(AND('miRNA Table'!$D$4="YES",'miRNA Table'!$D$6="YES"),W10-W$110,W10))</f>
        <v/>
      </c>
      <c r="AV10" s="149" t="str">
        <f>IF(X10="","",IF(AND('miRNA Table'!$D$4="YES",'miRNA Table'!$D$6="YES"),X10-X$110,X10))</f>
        <v/>
      </c>
      <c r="AW10" s="149" t="str">
        <f>IF(Y10="","",IF(AND('miRNA Table'!$D$4="YES",'miRNA Table'!$D$6="YES"),Y10-Y$110,Y10))</f>
        <v/>
      </c>
      <c r="AX10" s="149" t="str">
        <f>IF(Z10="","",IF(AND('miRNA Table'!$D$4="YES",'miRNA Table'!$D$6="YES"),Z10-Z$110,Z10))</f>
        <v/>
      </c>
      <c r="AY10" s="149" t="str">
        <f>IF(AA10="","",IF(AND('miRNA Table'!$D$4="YES",'miRNA Table'!$D$6="YES"),AA10-AA$110,AA10))</f>
        <v/>
      </c>
      <c r="AZ10" s="150" t="str">
        <f>IF(AB10="","",IF(AND('miRNA Table'!$D$4="YES",'miRNA Table'!$D$6="YES"),AB10-AB$110,AB10))</f>
        <v/>
      </c>
      <c r="BA10" s="157">
        <f>IF(ISERROR(VLOOKUP('Choose Reference miRNAs'!$A9,$A$4:$AZ$99,29,0)),"",VLOOKUP('Choose Reference miRNAs'!$A9,$A$4:$AZ$99,29,0))</f>
        <v>22.86</v>
      </c>
      <c r="BB10" s="158">
        <f>IF(ISERROR(VLOOKUP('Choose Reference miRNAs'!$A9,$A$4:$AZ$99,30,0)),"",VLOOKUP('Choose Reference miRNAs'!$A9,$A$4:$AZ$99,30,0))</f>
        <v>22.69</v>
      </c>
      <c r="BC10" s="158">
        <f>IF(ISERROR(VLOOKUP('Choose Reference miRNAs'!$A9,$A$4:$AZ$99,31,0)),"",VLOOKUP('Choose Reference miRNAs'!$A9,$A$4:$AZ$99,31,0))</f>
        <v>22.81</v>
      </c>
      <c r="BD10" s="158" t="str">
        <f>IF(ISERROR(VLOOKUP('Choose Reference miRNAs'!$A9,$A$4:$AZ$99,32,0)),"",VLOOKUP('Choose Reference miRNAs'!$A9,$A$4:$AZ$99,32,0))</f>
        <v/>
      </c>
      <c r="BE10" s="158" t="str">
        <f>IF(ISERROR(VLOOKUP('Choose Reference miRNAs'!$A9,$A$4:$AZ$99,33,0)),"",VLOOKUP('Choose Reference miRNAs'!$A9,$A$4:$AZ$99,33,0))</f>
        <v/>
      </c>
      <c r="BF10" s="158" t="str">
        <f>IF(ISERROR(VLOOKUP('Choose Reference miRNAs'!$A9,$A$4:$AZ$99,34,0)),"",VLOOKUP('Choose Reference miRNAs'!$A9,$A$4:$AZ$99,34,0))</f>
        <v/>
      </c>
      <c r="BG10" s="158" t="str">
        <f>IF(ISERROR(VLOOKUP('Choose Reference miRNAs'!$A9,$A$4:$AZ$99,35,0)),"",VLOOKUP('Choose Reference miRNAs'!$A9,$A$4:$AZ$99,35,0))</f>
        <v/>
      </c>
      <c r="BH10" s="158" t="str">
        <f>IF(ISERROR(VLOOKUP('Choose Reference miRNAs'!$A9,$A$4:$AZ$99,36,0)),"",VLOOKUP('Choose Reference miRNAs'!$A9,$A$4:$AZ$99,36,0))</f>
        <v/>
      </c>
      <c r="BI10" s="158" t="str">
        <f>IF(ISERROR(VLOOKUP('Choose Reference miRNAs'!$A9,$A$4:$AZ$99,37,0)),"",VLOOKUP('Choose Reference miRNAs'!$A9,$A$4:$AZ$99,37,0))</f>
        <v/>
      </c>
      <c r="BJ10" s="158" t="str">
        <f>IF(ISERROR(VLOOKUP('Choose Reference miRNAs'!$A9,$A$4:$AZ$99,38,0)),"",VLOOKUP('Choose Reference miRNAs'!$A9,$A$4:$AZ$99,38,0))</f>
        <v/>
      </c>
      <c r="BK10" s="158" t="str">
        <f>IF(ISERROR(VLOOKUP('Choose Reference miRNAs'!$A9,$A$4:$AZ$99,39,0)),"",VLOOKUP('Choose Reference miRNAs'!$A9,$A$4:$AZ$99,39,0))</f>
        <v/>
      </c>
      <c r="BL10" s="159" t="str">
        <f>IF(ISERROR(VLOOKUP('Choose Reference miRNAs'!$A9,$A$4:$AZ$99,40,0)),"",VLOOKUP('Choose Reference miRNAs'!$A9,$A$4:$AZ$99,40,0))</f>
        <v/>
      </c>
      <c r="BM10" s="157">
        <f>IF(ISERROR(VLOOKUP('Choose Reference miRNAs'!$A9,$A$4:$AZ$99,41,0)),"",VLOOKUP('Choose Reference miRNAs'!$A9,$A$4:$AZ$99,41,0))</f>
        <v>22.93</v>
      </c>
      <c r="BN10" s="158">
        <f>IF(ISERROR(VLOOKUP('Choose Reference miRNAs'!$A9,$A$4:$AZ$99,42,0)),"",VLOOKUP('Choose Reference miRNAs'!$A9,$A$4:$AZ$99,42,0))</f>
        <v>22.79</v>
      </c>
      <c r="BO10" s="158">
        <f>IF(ISERROR(VLOOKUP('Choose Reference miRNAs'!$A9,$A$4:$AZ$99,43,0)),"",VLOOKUP('Choose Reference miRNAs'!$A9,$A$4:$AZ$99,43,0))</f>
        <v>22.27</v>
      </c>
      <c r="BP10" s="158" t="str">
        <f>IF(ISERROR(VLOOKUP('Choose Reference miRNAs'!$A9,$A$4:$AZ$99,44,0)),"",VLOOKUP('Choose Reference miRNAs'!$A9,$A$4:$AZ$99,44,0))</f>
        <v/>
      </c>
      <c r="BQ10" s="158" t="str">
        <f>IF(ISERROR(VLOOKUP('Choose Reference miRNAs'!$A9,$A$4:$AZ$99,45,0)),"",VLOOKUP('Choose Reference miRNAs'!$A9,$A$4:$AZ$99,45,0))</f>
        <v/>
      </c>
      <c r="BR10" s="158" t="str">
        <f>IF(ISERROR(VLOOKUP('Choose Reference miRNAs'!$A9,$A$4:$AZ$99,46,0)),"",VLOOKUP('Choose Reference miRNAs'!$A9,$A$4:$AZ$99,46,0))</f>
        <v/>
      </c>
      <c r="BS10" s="158" t="str">
        <f>IF(ISERROR(VLOOKUP('Choose Reference miRNAs'!$A9,$A$4:$AZ$99,47,0)),"",VLOOKUP('Choose Reference miRNAs'!$A9,$A$4:$AZ$99,47,0))</f>
        <v/>
      </c>
      <c r="BT10" s="158" t="str">
        <f>IF(ISERROR(VLOOKUP('Choose Reference miRNAs'!$A9,$A$4:$AZ$99,48,0)),"",VLOOKUP('Choose Reference miRNAs'!$A9,$A$4:$AZ$99,48,0))</f>
        <v/>
      </c>
      <c r="BU10" s="158" t="str">
        <f>IF(ISERROR(VLOOKUP('Choose Reference miRNAs'!$A9,$A$4:$AZ$99,49,0)),"",VLOOKUP('Choose Reference miRNAs'!$A9,$A$4:$AZ$99,49,0))</f>
        <v/>
      </c>
      <c r="BV10" s="158" t="str">
        <f>IF(ISERROR(VLOOKUP('Choose Reference miRNAs'!$A9,$A$4:$AZ$99,50,0)),"",VLOOKUP('Choose Reference miRNAs'!$A9,$A$4:$AZ$99,50,0))</f>
        <v/>
      </c>
      <c r="BW10" s="158" t="str">
        <f>IF(ISERROR(VLOOKUP('Choose Reference miRNAs'!$A9,$A$4:$AZ$99,51,0)),"",VLOOKUP('Choose Reference miRNAs'!$A9,$A$4:$AZ$99,51,0))</f>
        <v/>
      </c>
      <c r="BX10" s="159" t="str">
        <f>IF(ISERROR(VLOOKUP('Choose Reference miRNAs'!$A9,$A$4:$AZ$99,52,0)),"",VLOOKUP('Choose Reference miRNAs'!$A9,$A$4:$AZ$99,52,0))</f>
        <v/>
      </c>
      <c r="BY10" s="71" t="str">
        <f t="shared" si="16"/>
        <v>hsa-miR-125a-5p</v>
      </c>
      <c r="BZ10" s="69" t="s">
        <v>36</v>
      </c>
      <c r="CA10" s="70">
        <f t="shared" si="17"/>
        <v>15.46833333333333</v>
      </c>
      <c r="CB10" s="70">
        <f t="shared" si="18"/>
        <v>15.373333333333335</v>
      </c>
      <c r="CC10" s="70">
        <f t="shared" si="19"/>
        <v>15.416666666666668</v>
      </c>
      <c r="CD10" s="70" t="str">
        <f t="shared" si="20"/>
        <v/>
      </c>
      <c r="CE10" s="70" t="str">
        <f t="shared" si="21"/>
        <v/>
      </c>
      <c r="CF10" s="70" t="str">
        <f t="shared" si="22"/>
        <v/>
      </c>
      <c r="CG10" s="70" t="str">
        <f t="shared" si="23"/>
        <v/>
      </c>
      <c r="CH10" s="70" t="str">
        <f t="shared" si="24"/>
        <v/>
      </c>
      <c r="CI10" s="70" t="str">
        <f t="shared" si="25"/>
        <v/>
      </c>
      <c r="CJ10" s="70" t="str">
        <f t="shared" si="26"/>
        <v/>
      </c>
      <c r="CK10" s="70" t="str">
        <f t="shared" si="27"/>
        <v/>
      </c>
      <c r="CL10" s="70" t="str">
        <f t="shared" si="28"/>
        <v/>
      </c>
      <c r="CM10" s="70">
        <f t="shared" si="29"/>
        <v>15.146666666666665</v>
      </c>
      <c r="CN10" s="70">
        <f t="shared" si="30"/>
        <v>15.268333333333334</v>
      </c>
      <c r="CO10" s="70">
        <f t="shared" si="31"/>
        <v>15.105</v>
      </c>
      <c r="CP10" s="70" t="str">
        <f t="shared" si="32"/>
        <v/>
      </c>
      <c r="CQ10" s="70" t="str">
        <f t="shared" si="33"/>
        <v/>
      </c>
      <c r="CR10" s="70" t="str">
        <f t="shared" si="34"/>
        <v/>
      </c>
      <c r="CS10" s="70" t="str">
        <f t="shared" si="35"/>
        <v/>
      </c>
      <c r="CT10" s="70" t="str">
        <f t="shared" si="36"/>
        <v/>
      </c>
      <c r="CU10" s="70" t="str">
        <f t="shared" si="37"/>
        <v/>
      </c>
      <c r="CV10" s="70" t="str">
        <f t="shared" si="38"/>
        <v/>
      </c>
      <c r="CW10" s="70" t="str">
        <f t="shared" si="39"/>
        <v/>
      </c>
      <c r="CX10" s="70" t="str">
        <f t="shared" si="40"/>
        <v/>
      </c>
      <c r="CY10" s="41">
        <f t="shared" si="41"/>
        <v>15.419444444444444</v>
      </c>
      <c r="CZ10" s="41">
        <f t="shared" si="42"/>
        <v>15.173333333333332</v>
      </c>
      <c r="DA10" s="71" t="str">
        <f t="shared" si="43"/>
        <v>hsa-miR-125a-5p</v>
      </c>
      <c r="DB10" s="69" t="s">
        <v>36</v>
      </c>
      <c r="DC10" s="72">
        <f t="shared" si="2"/>
        <v>2.2058078793939433E-5</v>
      </c>
      <c r="DD10" s="72">
        <f t="shared" si="3"/>
        <v>2.3559470927800502E-5</v>
      </c>
      <c r="DE10" s="72">
        <f t="shared" si="4"/>
        <v>2.2862351636912248E-5</v>
      </c>
      <c r="DF10" s="72" t="str">
        <f t="shared" si="5"/>
        <v/>
      </c>
      <c r="DG10" s="72" t="str">
        <f t="shared" si="6"/>
        <v/>
      </c>
      <c r="DH10" s="72" t="str">
        <f t="shared" si="7"/>
        <v/>
      </c>
      <c r="DI10" s="72" t="str">
        <f t="shared" si="8"/>
        <v/>
      </c>
      <c r="DJ10" s="72" t="str">
        <f t="shared" si="9"/>
        <v/>
      </c>
      <c r="DK10" s="72" t="str">
        <f t="shared" si="10"/>
        <v/>
      </c>
      <c r="DL10" s="72" t="str">
        <f t="shared" si="11"/>
        <v/>
      </c>
      <c r="DM10" s="72" t="str">
        <f t="shared" si="44"/>
        <v/>
      </c>
      <c r="DN10" s="72" t="str">
        <f t="shared" si="45"/>
        <v/>
      </c>
      <c r="DO10" s="72">
        <f t="shared" si="13"/>
        <v>2.7567602563207533E-5</v>
      </c>
      <c r="DP10" s="72">
        <f t="shared" si="13"/>
        <v>2.5338078824993164E-5</v>
      </c>
      <c r="DQ10" s="72">
        <f t="shared" si="13"/>
        <v>2.8375394977208331E-5</v>
      </c>
      <c r="DR10" s="72" t="str">
        <f t="shared" si="13"/>
        <v/>
      </c>
      <c r="DS10" s="72" t="str">
        <f t="shared" si="13"/>
        <v/>
      </c>
      <c r="DT10" s="72" t="str">
        <f t="shared" si="13"/>
        <v/>
      </c>
      <c r="DU10" s="72" t="str">
        <f t="shared" si="13"/>
        <v/>
      </c>
      <c r="DV10" s="72" t="str">
        <f t="shared" si="13"/>
        <v/>
      </c>
      <c r="DW10" s="72" t="str">
        <f t="shared" si="13"/>
        <v/>
      </c>
      <c r="DX10" s="72" t="str">
        <f t="shared" si="13"/>
        <v/>
      </c>
      <c r="DY10" s="72" t="str">
        <f t="shared" si="46"/>
        <v/>
      </c>
      <c r="DZ10" s="72" t="str">
        <f t="shared" si="47"/>
        <v/>
      </c>
      <c r="EB10" s="65">
        <v>9</v>
      </c>
      <c r="EC10" s="66">
        <f>Results!G11</f>
        <v>17.475020249304471</v>
      </c>
      <c r="ED10" s="66">
        <f>Results!G23</f>
        <v>1.0476974943525128</v>
      </c>
      <c r="EE10" s="66">
        <f>Results!G35</f>
        <v>2917.5780904160556</v>
      </c>
      <c r="EF10" s="66">
        <f>Results!G47</f>
        <v>0.84316617016568784</v>
      </c>
      <c r="EG10" s="66">
        <f>Results!G59</f>
        <v>1.0452795934824657</v>
      </c>
      <c r="EH10" s="66">
        <f>Results!G71</f>
        <v>21.514273553020494</v>
      </c>
      <c r="EI10" s="66">
        <f>Results!G83</f>
        <v>3.9555790095212569</v>
      </c>
      <c r="EJ10" s="66">
        <f>Results!G95</f>
        <v>1.9869499817824734</v>
      </c>
    </row>
    <row r="11" spans="1:140" ht="15" customHeight="1" x14ac:dyDescent="0.25">
      <c r="A11" s="76" t="str">
        <f>'miRNA Table'!B10</f>
        <v>hsa-miR-142-5p</v>
      </c>
      <c r="B11" s="69" t="s">
        <v>37</v>
      </c>
      <c r="C11" s="70">
        <f>IF('Test Sample Data'!C10="","",IF(SUM('Test Sample Data'!C$3:C$98)&gt;10,IF(AND(ISNUMBER('Test Sample Data'!C10),'Test Sample Data'!C10&lt;$C$108, 'Test Sample Data'!C10&gt;0),'Test Sample Data'!C10,$C$108),""))</f>
        <v>29.54</v>
      </c>
      <c r="D11" s="70">
        <f>IF('Test Sample Data'!D10="","",IF(SUM('Test Sample Data'!D$3:D$98)&gt;10,IF(AND(ISNUMBER('Test Sample Data'!D10),'Test Sample Data'!D10&lt;$C$108, 'Test Sample Data'!D10&gt;0),'Test Sample Data'!D10,$C$108),""))</f>
        <v>29.45</v>
      </c>
      <c r="E11" s="70">
        <f>IF('Test Sample Data'!E10="","",IF(SUM('Test Sample Data'!E$3:E$98)&gt;10,IF(AND(ISNUMBER('Test Sample Data'!E10),'Test Sample Data'!E10&lt;$C$108, 'Test Sample Data'!E10&gt;0),'Test Sample Data'!E10,$C$108),""))</f>
        <v>29.08</v>
      </c>
      <c r="F11" s="70" t="str">
        <f>IF('Test Sample Data'!F10="","",IF(SUM('Test Sample Data'!F$3:F$98)&gt;10,IF(AND(ISNUMBER('Test Sample Data'!F10),'Test Sample Data'!F10&lt;$C$108, 'Test Sample Data'!F10&gt;0),'Test Sample Data'!F10,$C$108),""))</f>
        <v/>
      </c>
      <c r="G11" s="70" t="str">
        <f>IF('Test Sample Data'!G10="","",IF(SUM('Test Sample Data'!G$3:G$98)&gt;10,IF(AND(ISNUMBER('Test Sample Data'!G10),'Test Sample Data'!G10&lt;$C$108, 'Test Sample Data'!G10&gt;0),'Test Sample Data'!G10,$C$108),""))</f>
        <v/>
      </c>
      <c r="H11" s="70" t="str">
        <f>IF('Test Sample Data'!H10="","",IF(SUM('Test Sample Data'!H$3:H$98)&gt;10,IF(AND(ISNUMBER('Test Sample Data'!H10),'Test Sample Data'!H10&lt;$C$108, 'Test Sample Data'!H10&gt;0),'Test Sample Data'!H10,$C$108),""))</f>
        <v/>
      </c>
      <c r="I11" s="70" t="str">
        <f>IF('Test Sample Data'!I10="","",IF(SUM('Test Sample Data'!I$3:I$98)&gt;10,IF(AND(ISNUMBER('Test Sample Data'!I10),'Test Sample Data'!I10&lt;$C$108, 'Test Sample Data'!I10&gt;0),'Test Sample Data'!I10,$C$108),""))</f>
        <v/>
      </c>
      <c r="J11" s="70" t="str">
        <f>IF('Test Sample Data'!J10="","",IF(SUM('Test Sample Data'!J$3:J$98)&gt;10,IF(AND(ISNUMBER('Test Sample Data'!J10),'Test Sample Data'!J10&lt;$C$108, 'Test Sample Data'!J10&gt;0),'Test Sample Data'!J10,$C$108),""))</f>
        <v/>
      </c>
      <c r="K11" s="70" t="str">
        <f>IF('Test Sample Data'!K10="","",IF(SUM('Test Sample Data'!K$3:K$98)&gt;10,IF(AND(ISNUMBER('Test Sample Data'!K10),'Test Sample Data'!K10&lt;$C$108, 'Test Sample Data'!K10&gt;0),'Test Sample Data'!K10,$C$108),""))</f>
        <v/>
      </c>
      <c r="L11" s="70" t="str">
        <f>IF('Test Sample Data'!L10="","",IF(SUM('Test Sample Data'!L$3:L$98)&gt;10,IF(AND(ISNUMBER('Test Sample Data'!L10),'Test Sample Data'!L10&lt;$C$108, 'Test Sample Data'!L10&gt;0),'Test Sample Data'!L10,$C$108),""))</f>
        <v/>
      </c>
      <c r="M11" s="70" t="str">
        <f>IF('Test Sample Data'!M10="","",IF(SUM('Test Sample Data'!M$3:M$98)&gt;10,IF(AND(ISNUMBER('Test Sample Data'!M10),'Test Sample Data'!M10&lt;$C$108, 'Test Sample Data'!M10&gt;0),'Test Sample Data'!M10,$C$108),""))</f>
        <v/>
      </c>
      <c r="N11" s="70" t="str">
        <f>IF('Test Sample Data'!N10="","",IF(SUM('Test Sample Data'!N$3:N$98)&gt;10,IF(AND(ISNUMBER('Test Sample Data'!N10),'Test Sample Data'!N10&lt;$C$108, 'Test Sample Data'!N10&gt;0),'Test Sample Data'!N10,$C$108),""))</f>
        <v/>
      </c>
      <c r="O11" s="69" t="str">
        <f>'miRNA Table'!B10</f>
        <v>hsa-miR-142-5p</v>
      </c>
      <c r="P11" s="69" t="s">
        <v>37</v>
      </c>
      <c r="Q11" s="70">
        <f>IF('Control Sample Data'!C10="","",IF(SUM('Control Sample Data'!C$3:C$98)&gt;10,IF(AND(ISNUMBER('Control Sample Data'!C10),'Control Sample Data'!C10&lt;$C$108, 'Control Sample Data'!C10&gt;0),'Control Sample Data'!C10,$C$108),""))</f>
        <v>27.33</v>
      </c>
      <c r="R11" s="70">
        <f>IF('Control Sample Data'!D10="","",IF(SUM('Control Sample Data'!D$3:D$98)&gt;10,IF(AND(ISNUMBER('Control Sample Data'!D10),'Control Sample Data'!D10&lt;$C$108, 'Control Sample Data'!D10&gt;0),'Control Sample Data'!D10,$C$108),""))</f>
        <v>27.11</v>
      </c>
      <c r="S11" s="70">
        <f>IF('Control Sample Data'!E10="","",IF(SUM('Control Sample Data'!E$3:E$98)&gt;10,IF(AND(ISNUMBER('Control Sample Data'!E10),'Control Sample Data'!E10&lt;$C$108, 'Control Sample Data'!E10&gt;0),'Control Sample Data'!E10,$C$108),""))</f>
        <v>27.31</v>
      </c>
      <c r="T11" s="70" t="str">
        <f>IF('Control Sample Data'!F10="","",IF(SUM('Control Sample Data'!F$3:F$98)&gt;10,IF(AND(ISNUMBER('Control Sample Data'!F10),'Control Sample Data'!F10&lt;$C$108, 'Control Sample Data'!F10&gt;0),'Control Sample Data'!F10,$C$108),""))</f>
        <v/>
      </c>
      <c r="U11" s="70" t="str">
        <f>IF('Control Sample Data'!G10="","",IF(SUM('Control Sample Data'!G$3:G$98)&gt;10,IF(AND(ISNUMBER('Control Sample Data'!G10),'Control Sample Data'!G10&lt;$C$108, 'Control Sample Data'!G10&gt;0),'Control Sample Data'!G10,$C$108),""))</f>
        <v/>
      </c>
      <c r="V11" s="70" t="str">
        <f>IF('Control Sample Data'!H10="","",IF(SUM('Control Sample Data'!H$3:H$98)&gt;10,IF(AND(ISNUMBER('Control Sample Data'!H10),'Control Sample Data'!H10&lt;$C$108, 'Control Sample Data'!H10&gt;0),'Control Sample Data'!H10,$C$108),""))</f>
        <v/>
      </c>
      <c r="W11" s="70" t="str">
        <f>IF('Control Sample Data'!I10="","",IF(SUM('Control Sample Data'!I$3:I$98)&gt;10,IF(AND(ISNUMBER('Control Sample Data'!I10),'Control Sample Data'!I10&lt;$C$108, 'Control Sample Data'!I10&gt;0),'Control Sample Data'!I10,$C$108),""))</f>
        <v/>
      </c>
      <c r="X11" s="70" t="str">
        <f>IF('Control Sample Data'!J10="","",IF(SUM('Control Sample Data'!J$3:J$98)&gt;10,IF(AND(ISNUMBER('Control Sample Data'!J10),'Control Sample Data'!J10&lt;$C$108, 'Control Sample Data'!J10&gt;0),'Control Sample Data'!J10,$C$108),""))</f>
        <v/>
      </c>
      <c r="Y11" s="70" t="str">
        <f>IF('Control Sample Data'!K10="","",IF(SUM('Control Sample Data'!K$3:K$98)&gt;10,IF(AND(ISNUMBER('Control Sample Data'!K10),'Control Sample Data'!K10&lt;$C$108, 'Control Sample Data'!K10&gt;0),'Control Sample Data'!K10,$C$108),""))</f>
        <v/>
      </c>
      <c r="Z11" s="70" t="str">
        <f>IF('Control Sample Data'!L10="","",IF(SUM('Control Sample Data'!L$3:L$98)&gt;10,IF(AND(ISNUMBER('Control Sample Data'!L10),'Control Sample Data'!L10&lt;$C$108, 'Control Sample Data'!L10&gt;0),'Control Sample Data'!L10,$C$108),""))</f>
        <v/>
      </c>
      <c r="AA11" s="70" t="str">
        <f>IF('Control Sample Data'!M10="","",IF(SUM('Control Sample Data'!M$3:M$98)&gt;10,IF(AND(ISNUMBER('Control Sample Data'!M10),'Control Sample Data'!M10&lt;$C$108, 'Control Sample Data'!M10&gt;0),'Control Sample Data'!M10,$C$108),""))</f>
        <v/>
      </c>
      <c r="AB11" s="137" t="str">
        <f>IF('Control Sample Data'!N10="","",IF(SUM('Control Sample Data'!N$3:N$98)&gt;10,IF(AND(ISNUMBER('Control Sample Data'!N10),'Control Sample Data'!N10&lt;$C$108, 'Control Sample Data'!N10&gt;0),'Control Sample Data'!N10,$C$108),""))</f>
        <v/>
      </c>
      <c r="AC11" s="142">
        <f>IF(C11="","",IF(AND('miRNA Table'!$D$4="YES",'miRNA Table'!$D$6="YES"),C11-C$110,C11))</f>
        <v>29.54</v>
      </c>
      <c r="AD11" s="143">
        <f>IF(D11="","",IF(AND('miRNA Table'!$D$4="YES",'miRNA Table'!$D$6="YES"),D11-D$110,D11))</f>
        <v>29.45</v>
      </c>
      <c r="AE11" s="143">
        <f>IF(E11="","",IF(AND('miRNA Table'!$D$4="YES",'miRNA Table'!$D$6="YES"),E11-E$110,E11))</f>
        <v>29.08</v>
      </c>
      <c r="AF11" s="143" t="str">
        <f>IF(F11="","",IF(AND('miRNA Table'!$D$4="YES",'miRNA Table'!$D$6="YES"),F11-F$110,F11))</f>
        <v/>
      </c>
      <c r="AG11" s="143" t="str">
        <f>IF(G11="","",IF(AND('miRNA Table'!$D$4="YES",'miRNA Table'!$D$6="YES"),G11-G$110,G11))</f>
        <v/>
      </c>
      <c r="AH11" s="143" t="str">
        <f>IF(H11="","",IF(AND('miRNA Table'!$D$4="YES",'miRNA Table'!$D$6="YES"),H11-H$110,H11))</f>
        <v/>
      </c>
      <c r="AI11" s="143" t="str">
        <f>IF(I11="","",IF(AND('miRNA Table'!$D$4="YES",'miRNA Table'!$D$6="YES"),I11-I$110,I11))</f>
        <v/>
      </c>
      <c r="AJ11" s="143" t="str">
        <f>IF(J11="","",IF(AND('miRNA Table'!$D$4="YES",'miRNA Table'!$D$6="YES"),J11-J$110,J11))</f>
        <v/>
      </c>
      <c r="AK11" s="143" t="str">
        <f>IF(K11="","",IF(AND('miRNA Table'!$D$4="YES",'miRNA Table'!$D$6="YES"),K11-K$110,K11))</f>
        <v/>
      </c>
      <c r="AL11" s="143" t="str">
        <f>IF(L11="","",IF(AND('miRNA Table'!$D$4="YES",'miRNA Table'!$D$6="YES"),L11-L$110,L11))</f>
        <v/>
      </c>
      <c r="AM11" s="143" t="str">
        <f>IF(M11="","",IF(AND('miRNA Table'!$D$4="YES",'miRNA Table'!$D$6="YES"),M11-M$110,M11))</f>
        <v/>
      </c>
      <c r="AN11" s="144" t="str">
        <f>IF(N11="","",IF(AND('miRNA Table'!$D$4="YES",'miRNA Table'!$D$6="YES"),N11-N$110,N11))</f>
        <v/>
      </c>
      <c r="AO11" s="148">
        <f>IF(Q11="","",IF(AND('miRNA Table'!$D$4="YES",'miRNA Table'!$D$6="YES"),Q11-Q$110,Q11))</f>
        <v>27.33</v>
      </c>
      <c r="AP11" s="149">
        <f>IF(R11="","",IF(AND('miRNA Table'!$D$4="YES",'miRNA Table'!$D$6="YES"),R11-R$110,R11))</f>
        <v>27.11</v>
      </c>
      <c r="AQ11" s="149">
        <f>IF(S11="","",IF(AND('miRNA Table'!$D$4="YES",'miRNA Table'!$D$6="YES"),S11-S$110,S11))</f>
        <v>27.31</v>
      </c>
      <c r="AR11" s="149" t="str">
        <f>IF(T11="","",IF(AND('miRNA Table'!$D$4="YES",'miRNA Table'!$D$6="YES"),T11-T$110,T11))</f>
        <v/>
      </c>
      <c r="AS11" s="149" t="str">
        <f>IF(U11="","",IF(AND('miRNA Table'!$D$4="YES",'miRNA Table'!$D$6="YES"),U11-U$110,U11))</f>
        <v/>
      </c>
      <c r="AT11" s="149" t="str">
        <f>IF(V11="","",IF(AND('miRNA Table'!$D$4="YES",'miRNA Table'!$D$6="YES"),V11-V$110,V11))</f>
        <v/>
      </c>
      <c r="AU11" s="149" t="str">
        <f>IF(W11="","",IF(AND('miRNA Table'!$D$4="YES",'miRNA Table'!$D$6="YES"),W11-W$110,W11))</f>
        <v/>
      </c>
      <c r="AV11" s="149" t="str">
        <f>IF(X11="","",IF(AND('miRNA Table'!$D$4="YES",'miRNA Table'!$D$6="YES"),X11-X$110,X11))</f>
        <v/>
      </c>
      <c r="AW11" s="149" t="str">
        <f>IF(Y11="","",IF(AND('miRNA Table'!$D$4="YES",'miRNA Table'!$D$6="YES"),Y11-Y$110,Y11))</f>
        <v/>
      </c>
      <c r="AX11" s="149" t="str">
        <f>IF(Z11="","",IF(AND('miRNA Table'!$D$4="YES",'miRNA Table'!$D$6="YES"),Z11-Z$110,Z11))</f>
        <v/>
      </c>
      <c r="AY11" s="149" t="str">
        <f>IF(AA11="","",IF(AND('miRNA Table'!$D$4="YES",'miRNA Table'!$D$6="YES"),AA11-AA$110,AA11))</f>
        <v/>
      </c>
      <c r="AZ11" s="150" t="str">
        <f>IF(AB11="","",IF(AND('miRNA Table'!$D$4="YES",'miRNA Table'!$D$6="YES"),AB11-AB$110,AB11))</f>
        <v/>
      </c>
      <c r="BA11" s="157">
        <f>IF(ISERROR(VLOOKUP('Choose Reference miRNAs'!$A10,$A$4:$AZ$99,29,0)),"",VLOOKUP('Choose Reference miRNAs'!$A10,$A$4:$AZ$99,29,0))</f>
        <v>20.03</v>
      </c>
      <c r="BB11" s="158">
        <f>IF(ISERROR(VLOOKUP('Choose Reference miRNAs'!$A10,$A$4:$AZ$99,30,0)),"",VLOOKUP('Choose Reference miRNAs'!$A10,$A$4:$AZ$99,30,0))</f>
        <v>20.28</v>
      </c>
      <c r="BC11" s="158">
        <f>IF(ISERROR(VLOOKUP('Choose Reference miRNAs'!$A10,$A$4:$AZ$99,31,0)),"",VLOOKUP('Choose Reference miRNAs'!$A10,$A$4:$AZ$99,31,0))</f>
        <v>20.43</v>
      </c>
      <c r="BD11" s="158" t="str">
        <f>IF(ISERROR(VLOOKUP('Choose Reference miRNAs'!$A10,$A$4:$AZ$99,32,0)),"",VLOOKUP('Choose Reference miRNAs'!$A10,$A$4:$AZ$99,32,0))</f>
        <v/>
      </c>
      <c r="BE11" s="158" t="str">
        <f>IF(ISERROR(VLOOKUP('Choose Reference miRNAs'!$A10,$A$4:$AZ$99,33,0)),"",VLOOKUP('Choose Reference miRNAs'!$A10,$A$4:$AZ$99,33,0))</f>
        <v/>
      </c>
      <c r="BF11" s="158" t="str">
        <f>IF(ISERROR(VLOOKUP('Choose Reference miRNAs'!$A10,$A$4:$AZ$99,34,0)),"",VLOOKUP('Choose Reference miRNAs'!$A10,$A$4:$AZ$99,34,0))</f>
        <v/>
      </c>
      <c r="BG11" s="158" t="str">
        <f>IF(ISERROR(VLOOKUP('Choose Reference miRNAs'!$A10,$A$4:$AZ$99,35,0)),"",VLOOKUP('Choose Reference miRNAs'!$A10,$A$4:$AZ$99,35,0))</f>
        <v/>
      </c>
      <c r="BH11" s="158" t="str">
        <f>IF(ISERROR(VLOOKUP('Choose Reference miRNAs'!$A10,$A$4:$AZ$99,36,0)),"",VLOOKUP('Choose Reference miRNAs'!$A10,$A$4:$AZ$99,36,0))</f>
        <v/>
      </c>
      <c r="BI11" s="158" t="str">
        <f>IF(ISERROR(VLOOKUP('Choose Reference miRNAs'!$A10,$A$4:$AZ$99,37,0)),"",VLOOKUP('Choose Reference miRNAs'!$A10,$A$4:$AZ$99,37,0))</f>
        <v/>
      </c>
      <c r="BJ11" s="158" t="str">
        <f>IF(ISERROR(VLOOKUP('Choose Reference miRNAs'!$A10,$A$4:$AZ$99,38,0)),"",VLOOKUP('Choose Reference miRNAs'!$A10,$A$4:$AZ$99,38,0))</f>
        <v/>
      </c>
      <c r="BK11" s="158" t="str">
        <f>IF(ISERROR(VLOOKUP('Choose Reference miRNAs'!$A10,$A$4:$AZ$99,39,0)),"",VLOOKUP('Choose Reference miRNAs'!$A10,$A$4:$AZ$99,39,0))</f>
        <v/>
      </c>
      <c r="BL11" s="159" t="str">
        <f>IF(ISERROR(VLOOKUP('Choose Reference miRNAs'!$A10,$A$4:$AZ$99,40,0)),"",VLOOKUP('Choose Reference miRNAs'!$A10,$A$4:$AZ$99,40,0))</f>
        <v/>
      </c>
      <c r="BM11" s="157">
        <f>IF(ISERROR(VLOOKUP('Choose Reference miRNAs'!$A10,$A$4:$AZ$99,41,0)),"",VLOOKUP('Choose Reference miRNAs'!$A10,$A$4:$AZ$99,41,0))</f>
        <v>21.25</v>
      </c>
      <c r="BN11" s="158">
        <f>IF(ISERROR(VLOOKUP('Choose Reference miRNAs'!$A10,$A$4:$AZ$99,42,0)),"",VLOOKUP('Choose Reference miRNAs'!$A10,$A$4:$AZ$99,42,0))</f>
        <v>21.2</v>
      </c>
      <c r="BO11" s="158">
        <f>IF(ISERROR(VLOOKUP('Choose Reference miRNAs'!$A10,$A$4:$AZ$99,43,0)),"",VLOOKUP('Choose Reference miRNAs'!$A10,$A$4:$AZ$99,43,0))</f>
        <v>21.44</v>
      </c>
      <c r="BP11" s="158" t="str">
        <f>IF(ISERROR(VLOOKUP('Choose Reference miRNAs'!$A10,$A$4:$AZ$99,44,0)),"",VLOOKUP('Choose Reference miRNAs'!$A10,$A$4:$AZ$99,44,0))</f>
        <v/>
      </c>
      <c r="BQ11" s="158" t="str">
        <f>IF(ISERROR(VLOOKUP('Choose Reference miRNAs'!$A10,$A$4:$AZ$99,45,0)),"",VLOOKUP('Choose Reference miRNAs'!$A10,$A$4:$AZ$99,45,0))</f>
        <v/>
      </c>
      <c r="BR11" s="158" t="str">
        <f>IF(ISERROR(VLOOKUP('Choose Reference miRNAs'!$A10,$A$4:$AZ$99,46,0)),"",VLOOKUP('Choose Reference miRNAs'!$A10,$A$4:$AZ$99,46,0))</f>
        <v/>
      </c>
      <c r="BS11" s="158" t="str">
        <f>IF(ISERROR(VLOOKUP('Choose Reference miRNAs'!$A10,$A$4:$AZ$99,47,0)),"",VLOOKUP('Choose Reference miRNAs'!$A10,$A$4:$AZ$99,47,0))</f>
        <v/>
      </c>
      <c r="BT11" s="158" t="str">
        <f>IF(ISERROR(VLOOKUP('Choose Reference miRNAs'!$A10,$A$4:$AZ$99,48,0)),"",VLOOKUP('Choose Reference miRNAs'!$A10,$A$4:$AZ$99,48,0))</f>
        <v/>
      </c>
      <c r="BU11" s="158" t="str">
        <f>IF(ISERROR(VLOOKUP('Choose Reference miRNAs'!$A10,$A$4:$AZ$99,49,0)),"",VLOOKUP('Choose Reference miRNAs'!$A10,$A$4:$AZ$99,49,0))</f>
        <v/>
      </c>
      <c r="BV11" s="158" t="str">
        <f>IF(ISERROR(VLOOKUP('Choose Reference miRNAs'!$A10,$A$4:$AZ$99,50,0)),"",VLOOKUP('Choose Reference miRNAs'!$A10,$A$4:$AZ$99,50,0))</f>
        <v/>
      </c>
      <c r="BW11" s="158" t="str">
        <f>IF(ISERROR(VLOOKUP('Choose Reference miRNAs'!$A10,$A$4:$AZ$99,51,0)),"",VLOOKUP('Choose Reference miRNAs'!$A10,$A$4:$AZ$99,51,0))</f>
        <v/>
      </c>
      <c r="BX11" s="159" t="str">
        <f>IF(ISERROR(VLOOKUP('Choose Reference miRNAs'!$A10,$A$4:$AZ$99,52,0)),"",VLOOKUP('Choose Reference miRNAs'!$A10,$A$4:$AZ$99,52,0))</f>
        <v/>
      </c>
      <c r="BY11" s="71" t="str">
        <f t="shared" si="16"/>
        <v>hsa-miR-142-5p</v>
      </c>
      <c r="BZ11" s="69" t="s">
        <v>37</v>
      </c>
      <c r="CA11" s="70">
        <f t="shared" si="17"/>
        <v>10.008333333333329</v>
      </c>
      <c r="CB11" s="70">
        <f t="shared" si="18"/>
        <v>9.8233333333333341</v>
      </c>
      <c r="CC11" s="70">
        <f t="shared" si="19"/>
        <v>9.4966666666666661</v>
      </c>
      <c r="CD11" s="70" t="str">
        <f t="shared" si="20"/>
        <v/>
      </c>
      <c r="CE11" s="70" t="str">
        <f t="shared" si="21"/>
        <v/>
      </c>
      <c r="CF11" s="70" t="str">
        <f t="shared" si="22"/>
        <v/>
      </c>
      <c r="CG11" s="70" t="str">
        <f t="shared" si="23"/>
        <v/>
      </c>
      <c r="CH11" s="70" t="str">
        <f t="shared" si="24"/>
        <v/>
      </c>
      <c r="CI11" s="70" t="str">
        <f t="shared" si="25"/>
        <v/>
      </c>
      <c r="CJ11" s="70" t="str">
        <f t="shared" si="26"/>
        <v/>
      </c>
      <c r="CK11" s="70" t="str">
        <f t="shared" si="27"/>
        <v/>
      </c>
      <c r="CL11" s="70" t="str">
        <f t="shared" si="28"/>
        <v/>
      </c>
      <c r="CM11" s="70">
        <f t="shared" si="29"/>
        <v>7.476666666666663</v>
      </c>
      <c r="CN11" s="70">
        <f t="shared" si="30"/>
        <v>7.3783333333333339</v>
      </c>
      <c r="CO11" s="70">
        <f t="shared" si="31"/>
        <v>7.4149999999999991</v>
      </c>
      <c r="CP11" s="70" t="str">
        <f t="shared" si="32"/>
        <v/>
      </c>
      <c r="CQ11" s="70" t="str">
        <f t="shared" si="33"/>
        <v/>
      </c>
      <c r="CR11" s="70" t="str">
        <f t="shared" si="34"/>
        <v/>
      </c>
      <c r="CS11" s="70" t="str">
        <f t="shared" si="35"/>
        <v/>
      </c>
      <c r="CT11" s="70" t="str">
        <f t="shared" si="36"/>
        <v/>
      </c>
      <c r="CU11" s="70" t="str">
        <f t="shared" si="37"/>
        <v/>
      </c>
      <c r="CV11" s="70" t="str">
        <f t="shared" si="38"/>
        <v/>
      </c>
      <c r="CW11" s="70" t="str">
        <f t="shared" si="39"/>
        <v/>
      </c>
      <c r="CX11" s="70" t="str">
        <f t="shared" si="40"/>
        <v/>
      </c>
      <c r="CY11" s="41">
        <f t="shared" si="41"/>
        <v>9.7761111111111099</v>
      </c>
      <c r="CZ11" s="41">
        <f t="shared" si="42"/>
        <v>7.423333333333332</v>
      </c>
      <c r="DA11" s="71" t="str">
        <f t="shared" si="43"/>
        <v>hsa-miR-142-5p</v>
      </c>
      <c r="DB11" s="69" t="s">
        <v>37</v>
      </c>
      <c r="DC11" s="72">
        <f t="shared" si="2"/>
        <v>9.7093791388432678E-4</v>
      </c>
      <c r="DD11" s="72">
        <f t="shared" si="3"/>
        <v>1.1037787004620661E-3</v>
      </c>
      <c r="DE11" s="72">
        <f t="shared" si="4"/>
        <v>1.3842625656467391E-3</v>
      </c>
      <c r="DF11" s="72" t="str">
        <f t="shared" si="5"/>
        <v/>
      </c>
      <c r="DG11" s="72" t="str">
        <f t="shared" si="6"/>
        <v/>
      </c>
      <c r="DH11" s="72" t="str">
        <f t="shared" si="7"/>
        <v/>
      </c>
      <c r="DI11" s="72" t="str">
        <f t="shared" si="8"/>
        <v/>
      </c>
      <c r="DJ11" s="72" t="str">
        <f t="shared" si="9"/>
        <v/>
      </c>
      <c r="DK11" s="72" t="str">
        <f t="shared" si="10"/>
        <v/>
      </c>
      <c r="DL11" s="72" t="str">
        <f t="shared" si="11"/>
        <v/>
      </c>
      <c r="DM11" s="72" t="str">
        <f t="shared" si="44"/>
        <v/>
      </c>
      <c r="DN11" s="72" t="str">
        <f t="shared" si="45"/>
        <v/>
      </c>
      <c r="DO11" s="72">
        <f t="shared" si="13"/>
        <v>5.6143446038239234E-3</v>
      </c>
      <c r="DP11" s="72">
        <f t="shared" si="13"/>
        <v>6.010358105721818E-3</v>
      </c>
      <c r="DQ11" s="72">
        <f t="shared" si="13"/>
        <v>5.859527301897734E-3</v>
      </c>
      <c r="DR11" s="72" t="str">
        <f t="shared" si="13"/>
        <v/>
      </c>
      <c r="DS11" s="72" t="str">
        <f t="shared" si="13"/>
        <v/>
      </c>
      <c r="DT11" s="72" t="str">
        <f t="shared" si="13"/>
        <v/>
      </c>
      <c r="DU11" s="72" t="str">
        <f t="shared" si="13"/>
        <v/>
      </c>
      <c r="DV11" s="72" t="str">
        <f t="shared" si="13"/>
        <v/>
      </c>
      <c r="DW11" s="72" t="str">
        <f t="shared" si="13"/>
        <v/>
      </c>
      <c r="DX11" s="72" t="str">
        <f t="shared" si="13"/>
        <v/>
      </c>
      <c r="DY11" s="72" t="str">
        <f t="shared" si="46"/>
        <v/>
      </c>
      <c r="DZ11" s="72" t="str">
        <f t="shared" si="47"/>
        <v/>
      </c>
      <c r="EB11" s="65">
        <v>10</v>
      </c>
      <c r="EC11" s="66">
        <f>Results!G12</f>
        <v>1100.4583964474975</v>
      </c>
      <c r="ED11" s="66">
        <f>Results!G24</f>
        <v>1.178720955408503</v>
      </c>
      <c r="EE11" s="66">
        <f>Results!G36</f>
        <v>0.75291325105380724</v>
      </c>
      <c r="EF11" s="66">
        <f>Results!G48</f>
        <v>1.721765767450524</v>
      </c>
      <c r="EG11" s="66">
        <f>Results!G60</f>
        <v>153.69100154179591</v>
      </c>
      <c r="EH11" s="66">
        <f>Results!G72</f>
        <v>0.16386226370450216</v>
      </c>
      <c r="EI11" s="66">
        <f>Results!G84</f>
        <v>0.28995258167590887</v>
      </c>
      <c r="EJ11" s="66">
        <f>Results!G96</f>
        <v>0.54232223334982899</v>
      </c>
    </row>
    <row r="12" spans="1:140" ht="15" customHeight="1" x14ac:dyDescent="0.25">
      <c r="A12" s="76" t="str">
        <f>'miRNA Table'!B11</f>
        <v>hsa-miR-96-5p</v>
      </c>
      <c r="B12" s="69" t="s">
        <v>38</v>
      </c>
      <c r="C12" s="70">
        <f>IF('Test Sample Data'!C11="","",IF(SUM('Test Sample Data'!C$3:C$98)&gt;10,IF(AND(ISNUMBER('Test Sample Data'!C11),'Test Sample Data'!C11&lt;$C$108, 'Test Sample Data'!C11&gt;0),'Test Sample Data'!C11,$C$108),""))</f>
        <v>21.26</v>
      </c>
      <c r="D12" s="70">
        <f>IF('Test Sample Data'!D11="","",IF(SUM('Test Sample Data'!D$3:D$98)&gt;10,IF(AND(ISNUMBER('Test Sample Data'!D11),'Test Sample Data'!D11&lt;$C$108, 'Test Sample Data'!D11&gt;0),'Test Sample Data'!D11,$C$108),""))</f>
        <v>21.29</v>
      </c>
      <c r="E12" s="70">
        <f>IF('Test Sample Data'!E11="","",IF(SUM('Test Sample Data'!E$3:E$98)&gt;10,IF(AND(ISNUMBER('Test Sample Data'!E11),'Test Sample Data'!E11&lt;$C$108, 'Test Sample Data'!E11&gt;0),'Test Sample Data'!E11,$C$108),""))</f>
        <v>21.26</v>
      </c>
      <c r="F12" s="70" t="str">
        <f>IF('Test Sample Data'!F11="","",IF(SUM('Test Sample Data'!F$3:F$98)&gt;10,IF(AND(ISNUMBER('Test Sample Data'!F11),'Test Sample Data'!F11&lt;$C$108, 'Test Sample Data'!F11&gt;0),'Test Sample Data'!F11,$C$108),""))</f>
        <v/>
      </c>
      <c r="G12" s="70" t="str">
        <f>IF('Test Sample Data'!G11="","",IF(SUM('Test Sample Data'!G$3:G$98)&gt;10,IF(AND(ISNUMBER('Test Sample Data'!G11),'Test Sample Data'!G11&lt;$C$108, 'Test Sample Data'!G11&gt;0),'Test Sample Data'!G11,$C$108),""))</f>
        <v/>
      </c>
      <c r="H12" s="70" t="str">
        <f>IF('Test Sample Data'!H11="","",IF(SUM('Test Sample Data'!H$3:H$98)&gt;10,IF(AND(ISNUMBER('Test Sample Data'!H11),'Test Sample Data'!H11&lt;$C$108, 'Test Sample Data'!H11&gt;0),'Test Sample Data'!H11,$C$108),""))</f>
        <v/>
      </c>
      <c r="I12" s="70" t="str">
        <f>IF('Test Sample Data'!I11="","",IF(SUM('Test Sample Data'!I$3:I$98)&gt;10,IF(AND(ISNUMBER('Test Sample Data'!I11),'Test Sample Data'!I11&lt;$C$108, 'Test Sample Data'!I11&gt;0),'Test Sample Data'!I11,$C$108),""))</f>
        <v/>
      </c>
      <c r="J12" s="70" t="str">
        <f>IF('Test Sample Data'!J11="","",IF(SUM('Test Sample Data'!J$3:J$98)&gt;10,IF(AND(ISNUMBER('Test Sample Data'!J11),'Test Sample Data'!J11&lt;$C$108, 'Test Sample Data'!J11&gt;0),'Test Sample Data'!J11,$C$108),""))</f>
        <v/>
      </c>
      <c r="K12" s="70" t="str">
        <f>IF('Test Sample Data'!K11="","",IF(SUM('Test Sample Data'!K$3:K$98)&gt;10,IF(AND(ISNUMBER('Test Sample Data'!K11),'Test Sample Data'!K11&lt;$C$108, 'Test Sample Data'!K11&gt;0),'Test Sample Data'!K11,$C$108),""))</f>
        <v/>
      </c>
      <c r="L12" s="70" t="str">
        <f>IF('Test Sample Data'!L11="","",IF(SUM('Test Sample Data'!L$3:L$98)&gt;10,IF(AND(ISNUMBER('Test Sample Data'!L11),'Test Sample Data'!L11&lt;$C$108, 'Test Sample Data'!L11&gt;0),'Test Sample Data'!L11,$C$108),""))</f>
        <v/>
      </c>
      <c r="M12" s="70" t="str">
        <f>IF('Test Sample Data'!M11="","",IF(SUM('Test Sample Data'!M$3:M$98)&gt;10,IF(AND(ISNUMBER('Test Sample Data'!M11),'Test Sample Data'!M11&lt;$C$108, 'Test Sample Data'!M11&gt;0),'Test Sample Data'!M11,$C$108),""))</f>
        <v/>
      </c>
      <c r="N12" s="70" t="str">
        <f>IF('Test Sample Data'!N11="","",IF(SUM('Test Sample Data'!N$3:N$98)&gt;10,IF(AND(ISNUMBER('Test Sample Data'!N11),'Test Sample Data'!N11&lt;$C$108, 'Test Sample Data'!N11&gt;0),'Test Sample Data'!N11,$C$108),""))</f>
        <v/>
      </c>
      <c r="O12" s="69" t="str">
        <f>'miRNA Table'!B11</f>
        <v>hsa-miR-96-5p</v>
      </c>
      <c r="P12" s="69" t="s">
        <v>38</v>
      </c>
      <c r="Q12" s="70">
        <f>IF('Control Sample Data'!C11="","",IF(SUM('Control Sample Data'!C$3:C$98)&gt;10,IF(AND(ISNUMBER('Control Sample Data'!C11),'Control Sample Data'!C11&lt;$C$108, 'Control Sample Data'!C11&gt;0),'Control Sample Data'!C11,$C$108),""))</f>
        <v>25.52</v>
      </c>
      <c r="R12" s="70">
        <f>IF('Control Sample Data'!D11="","",IF(SUM('Control Sample Data'!D$3:D$98)&gt;10,IF(AND(ISNUMBER('Control Sample Data'!D11),'Control Sample Data'!D11&lt;$C$108, 'Control Sample Data'!D11&gt;0),'Control Sample Data'!D11,$C$108),""))</f>
        <v>25.6</v>
      </c>
      <c r="S12" s="70">
        <f>IF('Control Sample Data'!E11="","",IF(SUM('Control Sample Data'!E$3:E$98)&gt;10,IF(AND(ISNUMBER('Control Sample Data'!E11),'Control Sample Data'!E11&lt;$C$108, 'Control Sample Data'!E11&gt;0),'Control Sample Data'!E11,$C$108),""))</f>
        <v>25.81</v>
      </c>
      <c r="T12" s="70" t="str">
        <f>IF('Control Sample Data'!F11="","",IF(SUM('Control Sample Data'!F$3:F$98)&gt;10,IF(AND(ISNUMBER('Control Sample Data'!F11),'Control Sample Data'!F11&lt;$C$108, 'Control Sample Data'!F11&gt;0),'Control Sample Data'!F11,$C$108),""))</f>
        <v/>
      </c>
      <c r="U12" s="70" t="str">
        <f>IF('Control Sample Data'!G11="","",IF(SUM('Control Sample Data'!G$3:G$98)&gt;10,IF(AND(ISNUMBER('Control Sample Data'!G11),'Control Sample Data'!G11&lt;$C$108, 'Control Sample Data'!G11&gt;0),'Control Sample Data'!G11,$C$108),""))</f>
        <v/>
      </c>
      <c r="V12" s="70" t="str">
        <f>IF('Control Sample Data'!H11="","",IF(SUM('Control Sample Data'!H$3:H$98)&gt;10,IF(AND(ISNUMBER('Control Sample Data'!H11),'Control Sample Data'!H11&lt;$C$108, 'Control Sample Data'!H11&gt;0),'Control Sample Data'!H11,$C$108),""))</f>
        <v/>
      </c>
      <c r="W12" s="70" t="str">
        <f>IF('Control Sample Data'!I11="","",IF(SUM('Control Sample Data'!I$3:I$98)&gt;10,IF(AND(ISNUMBER('Control Sample Data'!I11),'Control Sample Data'!I11&lt;$C$108, 'Control Sample Data'!I11&gt;0),'Control Sample Data'!I11,$C$108),""))</f>
        <v/>
      </c>
      <c r="X12" s="70" t="str">
        <f>IF('Control Sample Data'!J11="","",IF(SUM('Control Sample Data'!J$3:J$98)&gt;10,IF(AND(ISNUMBER('Control Sample Data'!J11),'Control Sample Data'!J11&lt;$C$108, 'Control Sample Data'!J11&gt;0),'Control Sample Data'!J11,$C$108),""))</f>
        <v/>
      </c>
      <c r="Y12" s="70" t="str">
        <f>IF('Control Sample Data'!K11="","",IF(SUM('Control Sample Data'!K$3:K$98)&gt;10,IF(AND(ISNUMBER('Control Sample Data'!K11),'Control Sample Data'!K11&lt;$C$108, 'Control Sample Data'!K11&gt;0),'Control Sample Data'!K11,$C$108),""))</f>
        <v/>
      </c>
      <c r="Z12" s="70" t="str">
        <f>IF('Control Sample Data'!L11="","",IF(SUM('Control Sample Data'!L$3:L$98)&gt;10,IF(AND(ISNUMBER('Control Sample Data'!L11),'Control Sample Data'!L11&lt;$C$108, 'Control Sample Data'!L11&gt;0),'Control Sample Data'!L11,$C$108),""))</f>
        <v/>
      </c>
      <c r="AA12" s="70" t="str">
        <f>IF('Control Sample Data'!M11="","",IF(SUM('Control Sample Data'!M$3:M$98)&gt;10,IF(AND(ISNUMBER('Control Sample Data'!M11),'Control Sample Data'!M11&lt;$C$108, 'Control Sample Data'!M11&gt;0),'Control Sample Data'!M11,$C$108),""))</f>
        <v/>
      </c>
      <c r="AB12" s="137" t="str">
        <f>IF('Control Sample Data'!N11="","",IF(SUM('Control Sample Data'!N$3:N$98)&gt;10,IF(AND(ISNUMBER('Control Sample Data'!N11),'Control Sample Data'!N11&lt;$C$108, 'Control Sample Data'!N11&gt;0),'Control Sample Data'!N11,$C$108),""))</f>
        <v/>
      </c>
      <c r="AC12" s="142">
        <f>IF(C12="","",IF(AND('miRNA Table'!$D$4="YES",'miRNA Table'!$D$6="YES"),C12-C$110,C12))</f>
        <v>21.26</v>
      </c>
      <c r="AD12" s="143">
        <f>IF(D12="","",IF(AND('miRNA Table'!$D$4="YES",'miRNA Table'!$D$6="YES"),D12-D$110,D12))</f>
        <v>21.29</v>
      </c>
      <c r="AE12" s="143">
        <f>IF(E12="","",IF(AND('miRNA Table'!$D$4="YES",'miRNA Table'!$D$6="YES"),E12-E$110,E12))</f>
        <v>21.26</v>
      </c>
      <c r="AF12" s="143" t="str">
        <f>IF(F12="","",IF(AND('miRNA Table'!$D$4="YES",'miRNA Table'!$D$6="YES"),F12-F$110,F12))</f>
        <v/>
      </c>
      <c r="AG12" s="143" t="str">
        <f>IF(G12="","",IF(AND('miRNA Table'!$D$4="YES",'miRNA Table'!$D$6="YES"),G12-G$110,G12))</f>
        <v/>
      </c>
      <c r="AH12" s="143" t="str">
        <f>IF(H12="","",IF(AND('miRNA Table'!$D$4="YES",'miRNA Table'!$D$6="YES"),H12-H$110,H12))</f>
        <v/>
      </c>
      <c r="AI12" s="143" t="str">
        <f>IF(I12="","",IF(AND('miRNA Table'!$D$4="YES",'miRNA Table'!$D$6="YES"),I12-I$110,I12))</f>
        <v/>
      </c>
      <c r="AJ12" s="143" t="str">
        <f>IF(J12="","",IF(AND('miRNA Table'!$D$4="YES",'miRNA Table'!$D$6="YES"),J12-J$110,J12))</f>
        <v/>
      </c>
      <c r="AK12" s="143" t="str">
        <f>IF(K12="","",IF(AND('miRNA Table'!$D$4="YES",'miRNA Table'!$D$6="YES"),K12-K$110,K12))</f>
        <v/>
      </c>
      <c r="AL12" s="143" t="str">
        <f>IF(L12="","",IF(AND('miRNA Table'!$D$4="YES",'miRNA Table'!$D$6="YES"),L12-L$110,L12))</f>
        <v/>
      </c>
      <c r="AM12" s="143" t="str">
        <f>IF(M12="","",IF(AND('miRNA Table'!$D$4="YES",'miRNA Table'!$D$6="YES"),M12-M$110,M12))</f>
        <v/>
      </c>
      <c r="AN12" s="144" t="str">
        <f>IF(N12="","",IF(AND('miRNA Table'!$D$4="YES",'miRNA Table'!$D$6="YES"),N12-N$110,N12))</f>
        <v/>
      </c>
      <c r="AO12" s="148">
        <f>IF(Q12="","",IF(AND('miRNA Table'!$D$4="YES",'miRNA Table'!$D$6="YES"),Q12-Q$110,Q12))</f>
        <v>25.52</v>
      </c>
      <c r="AP12" s="149">
        <f>IF(R12="","",IF(AND('miRNA Table'!$D$4="YES",'miRNA Table'!$D$6="YES"),R12-R$110,R12))</f>
        <v>25.6</v>
      </c>
      <c r="AQ12" s="149">
        <f>IF(S12="","",IF(AND('miRNA Table'!$D$4="YES",'miRNA Table'!$D$6="YES"),S12-S$110,S12))</f>
        <v>25.81</v>
      </c>
      <c r="AR12" s="149" t="str">
        <f>IF(T12="","",IF(AND('miRNA Table'!$D$4="YES",'miRNA Table'!$D$6="YES"),T12-T$110,T12))</f>
        <v/>
      </c>
      <c r="AS12" s="149" t="str">
        <f>IF(U12="","",IF(AND('miRNA Table'!$D$4="YES",'miRNA Table'!$D$6="YES"),U12-U$110,U12))</f>
        <v/>
      </c>
      <c r="AT12" s="149" t="str">
        <f>IF(V12="","",IF(AND('miRNA Table'!$D$4="YES",'miRNA Table'!$D$6="YES"),V12-V$110,V12))</f>
        <v/>
      </c>
      <c r="AU12" s="149" t="str">
        <f>IF(W12="","",IF(AND('miRNA Table'!$D$4="YES",'miRNA Table'!$D$6="YES"),W12-W$110,W12))</f>
        <v/>
      </c>
      <c r="AV12" s="149" t="str">
        <f>IF(X12="","",IF(AND('miRNA Table'!$D$4="YES",'miRNA Table'!$D$6="YES"),X12-X$110,X12))</f>
        <v/>
      </c>
      <c r="AW12" s="149" t="str">
        <f>IF(Y12="","",IF(AND('miRNA Table'!$D$4="YES",'miRNA Table'!$D$6="YES"),Y12-Y$110,Y12))</f>
        <v/>
      </c>
      <c r="AX12" s="149" t="str">
        <f>IF(Z12="","",IF(AND('miRNA Table'!$D$4="YES",'miRNA Table'!$D$6="YES"),Z12-Z$110,Z12))</f>
        <v/>
      </c>
      <c r="AY12" s="149" t="str">
        <f>IF(AA12="","",IF(AND('miRNA Table'!$D$4="YES",'miRNA Table'!$D$6="YES"),AA12-AA$110,AA12))</f>
        <v/>
      </c>
      <c r="AZ12" s="150" t="str">
        <f>IF(AB12="","",IF(AND('miRNA Table'!$D$4="YES",'miRNA Table'!$D$6="YES"),AB12-AB$110,AB12))</f>
        <v/>
      </c>
      <c r="BA12" s="157" t="str">
        <f>IF(ISERROR(VLOOKUP('Choose Reference miRNAs'!$A11,$A$4:$AZ$99,29,0)),"",VLOOKUP('Choose Reference miRNAs'!$A11,$A$4:$AZ$99,29,0))</f>
        <v/>
      </c>
      <c r="BB12" s="158" t="str">
        <f>IF(ISERROR(VLOOKUP('Choose Reference miRNAs'!$A11,$A$4:$AZ$99,30,0)),"",VLOOKUP('Choose Reference miRNAs'!$A11,$A$4:$AZ$99,30,0))</f>
        <v/>
      </c>
      <c r="BC12" s="158" t="str">
        <f>IF(ISERROR(VLOOKUP('Choose Reference miRNAs'!$A11,$A$4:$AZ$99,31,0)),"",VLOOKUP('Choose Reference miRNAs'!$A11,$A$4:$AZ$99,31,0))</f>
        <v/>
      </c>
      <c r="BD12" s="158" t="str">
        <f>IF(ISERROR(VLOOKUP('Choose Reference miRNAs'!$A11,$A$4:$AZ$99,32,0)),"",VLOOKUP('Choose Reference miRNAs'!$A11,$A$4:$AZ$99,32,0))</f>
        <v/>
      </c>
      <c r="BE12" s="158" t="str">
        <f>IF(ISERROR(VLOOKUP('Choose Reference miRNAs'!$A11,$A$4:$AZ$99,33,0)),"",VLOOKUP('Choose Reference miRNAs'!$A11,$A$4:$AZ$99,33,0))</f>
        <v/>
      </c>
      <c r="BF12" s="158" t="str">
        <f>IF(ISERROR(VLOOKUP('Choose Reference miRNAs'!$A11,$A$4:$AZ$99,34,0)),"",VLOOKUP('Choose Reference miRNAs'!$A11,$A$4:$AZ$99,34,0))</f>
        <v/>
      </c>
      <c r="BG12" s="158" t="str">
        <f>IF(ISERROR(VLOOKUP('Choose Reference miRNAs'!$A11,$A$4:$AZ$99,35,0)),"",VLOOKUP('Choose Reference miRNAs'!$A11,$A$4:$AZ$99,35,0))</f>
        <v/>
      </c>
      <c r="BH12" s="158" t="str">
        <f>IF(ISERROR(VLOOKUP('Choose Reference miRNAs'!$A11,$A$4:$AZ$99,36,0)),"",VLOOKUP('Choose Reference miRNAs'!$A11,$A$4:$AZ$99,36,0))</f>
        <v/>
      </c>
      <c r="BI12" s="158" t="str">
        <f>IF(ISERROR(VLOOKUP('Choose Reference miRNAs'!$A11,$A$4:$AZ$99,37,0)),"",VLOOKUP('Choose Reference miRNAs'!$A11,$A$4:$AZ$99,37,0))</f>
        <v/>
      </c>
      <c r="BJ12" s="158" t="str">
        <f>IF(ISERROR(VLOOKUP('Choose Reference miRNAs'!$A11,$A$4:$AZ$99,38,0)),"",VLOOKUP('Choose Reference miRNAs'!$A11,$A$4:$AZ$99,38,0))</f>
        <v/>
      </c>
      <c r="BK12" s="158" t="str">
        <f>IF(ISERROR(VLOOKUP('Choose Reference miRNAs'!$A11,$A$4:$AZ$99,39,0)),"",VLOOKUP('Choose Reference miRNAs'!$A11,$A$4:$AZ$99,39,0))</f>
        <v/>
      </c>
      <c r="BL12" s="159" t="str">
        <f>IF(ISERROR(VLOOKUP('Choose Reference miRNAs'!$A11,$A$4:$AZ$99,40,0)),"",VLOOKUP('Choose Reference miRNAs'!$A11,$A$4:$AZ$99,40,0))</f>
        <v/>
      </c>
      <c r="BM12" s="157" t="str">
        <f>IF(ISERROR(VLOOKUP('Choose Reference miRNAs'!$A11,$A$4:$AZ$99,41,0)),"",VLOOKUP('Choose Reference miRNAs'!$A11,$A$4:$AZ$99,41,0))</f>
        <v/>
      </c>
      <c r="BN12" s="158" t="str">
        <f>IF(ISERROR(VLOOKUP('Choose Reference miRNAs'!$A11,$A$4:$AZ$99,42,0)),"",VLOOKUP('Choose Reference miRNAs'!$A11,$A$4:$AZ$99,42,0))</f>
        <v/>
      </c>
      <c r="BO12" s="158" t="str">
        <f>IF(ISERROR(VLOOKUP('Choose Reference miRNAs'!$A11,$A$4:$AZ$99,43,0)),"",VLOOKUP('Choose Reference miRNAs'!$A11,$A$4:$AZ$99,43,0))</f>
        <v/>
      </c>
      <c r="BP12" s="158" t="str">
        <f>IF(ISERROR(VLOOKUP('Choose Reference miRNAs'!$A11,$A$4:$AZ$99,44,0)),"",VLOOKUP('Choose Reference miRNAs'!$A11,$A$4:$AZ$99,44,0))</f>
        <v/>
      </c>
      <c r="BQ12" s="158" t="str">
        <f>IF(ISERROR(VLOOKUP('Choose Reference miRNAs'!$A11,$A$4:$AZ$99,45,0)),"",VLOOKUP('Choose Reference miRNAs'!$A11,$A$4:$AZ$99,45,0))</f>
        <v/>
      </c>
      <c r="BR12" s="158" t="str">
        <f>IF(ISERROR(VLOOKUP('Choose Reference miRNAs'!$A11,$A$4:$AZ$99,46,0)),"",VLOOKUP('Choose Reference miRNAs'!$A11,$A$4:$AZ$99,46,0))</f>
        <v/>
      </c>
      <c r="BS12" s="158" t="str">
        <f>IF(ISERROR(VLOOKUP('Choose Reference miRNAs'!$A11,$A$4:$AZ$99,47,0)),"",VLOOKUP('Choose Reference miRNAs'!$A11,$A$4:$AZ$99,47,0))</f>
        <v/>
      </c>
      <c r="BT12" s="158" t="str">
        <f>IF(ISERROR(VLOOKUP('Choose Reference miRNAs'!$A11,$A$4:$AZ$99,48,0)),"",VLOOKUP('Choose Reference miRNAs'!$A11,$A$4:$AZ$99,48,0))</f>
        <v/>
      </c>
      <c r="BU12" s="158" t="str">
        <f>IF(ISERROR(VLOOKUP('Choose Reference miRNAs'!$A11,$A$4:$AZ$99,49,0)),"",VLOOKUP('Choose Reference miRNAs'!$A11,$A$4:$AZ$99,49,0))</f>
        <v/>
      </c>
      <c r="BV12" s="158" t="str">
        <f>IF(ISERROR(VLOOKUP('Choose Reference miRNAs'!$A11,$A$4:$AZ$99,50,0)),"",VLOOKUP('Choose Reference miRNAs'!$A11,$A$4:$AZ$99,50,0))</f>
        <v/>
      </c>
      <c r="BW12" s="158" t="str">
        <f>IF(ISERROR(VLOOKUP('Choose Reference miRNAs'!$A11,$A$4:$AZ$99,51,0)),"",VLOOKUP('Choose Reference miRNAs'!$A11,$A$4:$AZ$99,51,0))</f>
        <v/>
      </c>
      <c r="BX12" s="159" t="str">
        <f>IF(ISERROR(VLOOKUP('Choose Reference miRNAs'!$A11,$A$4:$AZ$99,52,0)),"",VLOOKUP('Choose Reference miRNAs'!$A11,$A$4:$AZ$99,52,0))</f>
        <v/>
      </c>
      <c r="BY12" s="71" t="str">
        <f t="shared" si="16"/>
        <v>hsa-miR-96-5p</v>
      </c>
      <c r="BZ12" s="69" t="s">
        <v>38</v>
      </c>
      <c r="CA12" s="70">
        <f t="shared" si="17"/>
        <v>1.7283333333333317</v>
      </c>
      <c r="CB12" s="70">
        <f t="shared" si="18"/>
        <v>1.663333333333334</v>
      </c>
      <c r="CC12" s="70">
        <f t="shared" si="19"/>
        <v>1.6766666666666694</v>
      </c>
      <c r="CD12" s="70" t="str">
        <f t="shared" si="20"/>
        <v/>
      </c>
      <c r="CE12" s="70" t="str">
        <f t="shared" si="21"/>
        <v/>
      </c>
      <c r="CF12" s="70" t="str">
        <f t="shared" si="22"/>
        <v/>
      </c>
      <c r="CG12" s="70" t="str">
        <f t="shared" si="23"/>
        <v/>
      </c>
      <c r="CH12" s="70" t="str">
        <f t="shared" si="24"/>
        <v/>
      </c>
      <c r="CI12" s="70" t="str">
        <f t="shared" si="25"/>
        <v/>
      </c>
      <c r="CJ12" s="70" t="str">
        <f t="shared" si="26"/>
        <v/>
      </c>
      <c r="CK12" s="70" t="str">
        <f t="shared" si="27"/>
        <v/>
      </c>
      <c r="CL12" s="70" t="str">
        <f t="shared" si="28"/>
        <v/>
      </c>
      <c r="CM12" s="70">
        <f t="shared" si="29"/>
        <v>5.6666666666666643</v>
      </c>
      <c r="CN12" s="70">
        <f t="shared" si="30"/>
        <v>5.8683333333333358</v>
      </c>
      <c r="CO12" s="70">
        <f t="shared" si="31"/>
        <v>5.9149999999999991</v>
      </c>
      <c r="CP12" s="70" t="str">
        <f t="shared" si="32"/>
        <v/>
      </c>
      <c r="CQ12" s="70" t="str">
        <f t="shared" si="33"/>
        <v/>
      </c>
      <c r="CR12" s="70" t="str">
        <f t="shared" si="34"/>
        <v/>
      </c>
      <c r="CS12" s="70" t="str">
        <f t="shared" si="35"/>
        <v/>
      </c>
      <c r="CT12" s="70" t="str">
        <f t="shared" si="36"/>
        <v/>
      </c>
      <c r="CU12" s="70" t="str">
        <f t="shared" si="37"/>
        <v/>
      </c>
      <c r="CV12" s="70" t="str">
        <f t="shared" si="38"/>
        <v/>
      </c>
      <c r="CW12" s="70" t="str">
        <f t="shared" si="39"/>
        <v/>
      </c>
      <c r="CX12" s="70" t="str">
        <f t="shared" si="40"/>
        <v/>
      </c>
      <c r="CY12" s="41">
        <f t="shared" si="41"/>
        <v>1.689444444444445</v>
      </c>
      <c r="CZ12" s="41">
        <f t="shared" si="42"/>
        <v>5.8166666666666664</v>
      </c>
      <c r="DA12" s="71" t="str">
        <f t="shared" si="43"/>
        <v>hsa-miR-96-5p</v>
      </c>
      <c r="DB12" s="69" t="s">
        <v>38</v>
      </c>
      <c r="DC12" s="72">
        <f t="shared" si="2"/>
        <v>0.30180040911450767</v>
      </c>
      <c r="DD12" s="72">
        <f t="shared" si="3"/>
        <v>0.31570886279790994</v>
      </c>
      <c r="DE12" s="72">
        <f t="shared" si="4"/>
        <v>0.31280453487343685</v>
      </c>
      <c r="DF12" s="72" t="str">
        <f t="shared" si="5"/>
        <v/>
      </c>
      <c r="DG12" s="72" t="str">
        <f t="shared" si="6"/>
        <v/>
      </c>
      <c r="DH12" s="72" t="str">
        <f t="shared" si="7"/>
        <v/>
      </c>
      <c r="DI12" s="72" t="str">
        <f t="shared" si="8"/>
        <v/>
      </c>
      <c r="DJ12" s="72" t="str">
        <f t="shared" si="9"/>
        <v/>
      </c>
      <c r="DK12" s="72" t="str">
        <f t="shared" si="10"/>
        <v/>
      </c>
      <c r="DL12" s="72" t="str">
        <f t="shared" si="11"/>
        <v/>
      </c>
      <c r="DM12" s="72" t="str">
        <f t="shared" si="44"/>
        <v/>
      </c>
      <c r="DN12" s="72" t="str">
        <f t="shared" si="45"/>
        <v/>
      </c>
      <c r="DO12" s="72">
        <f t="shared" si="13"/>
        <v>1.9686266404607432E-2</v>
      </c>
      <c r="DP12" s="72">
        <f t="shared" si="13"/>
        <v>1.7118103272123177E-2</v>
      </c>
      <c r="DQ12" s="72">
        <f t="shared" si="13"/>
        <v>1.6573245958878397E-2</v>
      </c>
      <c r="DR12" s="72" t="str">
        <f t="shared" si="13"/>
        <v/>
      </c>
      <c r="DS12" s="72" t="str">
        <f t="shared" si="13"/>
        <v/>
      </c>
      <c r="DT12" s="72" t="str">
        <f t="shared" si="13"/>
        <v/>
      </c>
      <c r="DU12" s="72" t="str">
        <f t="shared" si="13"/>
        <v/>
      </c>
      <c r="DV12" s="72" t="str">
        <f t="shared" si="13"/>
        <v/>
      </c>
      <c r="DW12" s="72" t="str">
        <f t="shared" si="13"/>
        <v/>
      </c>
      <c r="DX12" s="72" t="str">
        <f t="shared" si="13"/>
        <v/>
      </c>
      <c r="DY12" s="72" t="str">
        <f t="shared" si="46"/>
        <v/>
      </c>
      <c r="DZ12" s="72" t="str">
        <f t="shared" si="47"/>
        <v/>
      </c>
      <c r="EB12" s="65">
        <v>11</v>
      </c>
      <c r="EC12" s="66">
        <f>Results!G13</f>
        <v>1.6824405829731168</v>
      </c>
      <c r="ED12" s="66">
        <f>Results!G25</f>
        <v>0.9312382499317865</v>
      </c>
      <c r="EE12" s="66">
        <f>Results!G37</f>
        <v>0.22436023259443857</v>
      </c>
      <c r="EF12" s="66">
        <f>Results!G49</f>
        <v>0.57192143760212566</v>
      </c>
      <c r="EG12" s="66">
        <f>Results!G61</f>
        <v>1.8157373833855597</v>
      </c>
      <c r="EH12" s="66">
        <f>Results!G73</f>
        <v>1.0647801309307132</v>
      </c>
      <c r="EI12" s="66">
        <f>Results!G85</f>
        <v>0.63752576594544175</v>
      </c>
      <c r="EJ12" s="66">
        <f>Results!G97</f>
        <v>0.55499841465959732</v>
      </c>
    </row>
    <row r="13" spans="1:140" ht="15" customHeight="1" x14ac:dyDescent="0.25">
      <c r="A13" s="76" t="str">
        <f>'miRNA Table'!B12</f>
        <v>hsa-miR-222-3p</v>
      </c>
      <c r="B13" s="69" t="s">
        <v>39</v>
      </c>
      <c r="C13" s="70">
        <f>IF('Test Sample Data'!C12="","",IF(SUM('Test Sample Data'!C$3:C$98)&gt;10,IF(AND(ISNUMBER('Test Sample Data'!C12),'Test Sample Data'!C12&lt;$C$108, 'Test Sample Data'!C12&gt;0),'Test Sample Data'!C12,$C$108),""))</f>
        <v>16.77</v>
      </c>
      <c r="D13" s="70">
        <f>IF('Test Sample Data'!D12="","",IF(SUM('Test Sample Data'!D$3:D$98)&gt;10,IF(AND(ISNUMBER('Test Sample Data'!D12),'Test Sample Data'!D12&lt;$C$108, 'Test Sample Data'!D12&gt;0),'Test Sample Data'!D12,$C$108),""))</f>
        <v>16.86</v>
      </c>
      <c r="E13" s="70">
        <f>IF('Test Sample Data'!E12="","",IF(SUM('Test Sample Data'!E$3:E$98)&gt;10,IF(AND(ISNUMBER('Test Sample Data'!E12),'Test Sample Data'!E12&lt;$C$108, 'Test Sample Data'!E12&gt;0),'Test Sample Data'!E12,$C$108),""))</f>
        <v>16.77</v>
      </c>
      <c r="F13" s="70" t="str">
        <f>IF('Test Sample Data'!F12="","",IF(SUM('Test Sample Data'!F$3:F$98)&gt;10,IF(AND(ISNUMBER('Test Sample Data'!F12),'Test Sample Data'!F12&lt;$C$108, 'Test Sample Data'!F12&gt;0),'Test Sample Data'!F12,$C$108),""))</f>
        <v/>
      </c>
      <c r="G13" s="70" t="str">
        <f>IF('Test Sample Data'!G12="","",IF(SUM('Test Sample Data'!G$3:G$98)&gt;10,IF(AND(ISNUMBER('Test Sample Data'!G12),'Test Sample Data'!G12&lt;$C$108, 'Test Sample Data'!G12&gt;0),'Test Sample Data'!G12,$C$108),""))</f>
        <v/>
      </c>
      <c r="H13" s="70" t="str">
        <f>IF('Test Sample Data'!H12="","",IF(SUM('Test Sample Data'!H$3:H$98)&gt;10,IF(AND(ISNUMBER('Test Sample Data'!H12),'Test Sample Data'!H12&lt;$C$108, 'Test Sample Data'!H12&gt;0),'Test Sample Data'!H12,$C$108),""))</f>
        <v/>
      </c>
      <c r="I13" s="70" t="str">
        <f>IF('Test Sample Data'!I12="","",IF(SUM('Test Sample Data'!I$3:I$98)&gt;10,IF(AND(ISNUMBER('Test Sample Data'!I12),'Test Sample Data'!I12&lt;$C$108, 'Test Sample Data'!I12&gt;0),'Test Sample Data'!I12,$C$108),""))</f>
        <v/>
      </c>
      <c r="J13" s="70" t="str">
        <f>IF('Test Sample Data'!J12="","",IF(SUM('Test Sample Data'!J$3:J$98)&gt;10,IF(AND(ISNUMBER('Test Sample Data'!J12),'Test Sample Data'!J12&lt;$C$108, 'Test Sample Data'!J12&gt;0),'Test Sample Data'!J12,$C$108),""))</f>
        <v/>
      </c>
      <c r="K13" s="70" t="str">
        <f>IF('Test Sample Data'!K12="","",IF(SUM('Test Sample Data'!K$3:K$98)&gt;10,IF(AND(ISNUMBER('Test Sample Data'!K12),'Test Sample Data'!K12&lt;$C$108, 'Test Sample Data'!K12&gt;0),'Test Sample Data'!K12,$C$108),""))</f>
        <v/>
      </c>
      <c r="L13" s="70" t="str">
        <f>IF('Test Sample Data'!L12="","",IF(SUM('Test Sample Data'!L$3:L$98)&gt;10,IF(AND(ISNUMBER('Test Sample Data'!L12),'Test Sample Data'!L12&lt;$C$108, 'Test Sample Data'!L12&gt;0),'Test Sample Data'!L12,$C$108),""))</f>
        <v/>
      </c>
      <c r="M13" s="70" t="str">
        <f>IF('Test Sample Data'!M12="","",IF(SUM('Test Sample Data'!M$3:M$98)&gt;10,IF(AND(ISNUMBER('Test Sample Data'!M12),'Test Sample Data'!M12&lt;$C$108, 'Test Sample Data'!M12&gt;0),'Test Sample Data'!M12,$C$108),""))</f>
        <v/>
      </c>
      <c r="N13" s="70" t="str">
        <f>IF('Test Sample Data'!N12="","",IF(SUM('Test Sample Data'!N$3:N$98)&gt;10,IF(AND(ISNUMBER('Test Sample Data'!N12),'Test Sample Data'!N12&lt;$C$108, 'Test Sample Data'!N12&gt;0),'Test Sample Data'!N12,$C$108),""))</f>
        <v/>
      </c>
      <c r="O13" s="69" t="str">
        <f>'miRNA Table'!B12</f>
        <v>hsa-miR-222-3p</v>
      </c>
      <c r="P13" s="69" t="s">
        <v>39</v>
      </c>
      <c r="Q13" s="70">
        <f>IF('Control Sample Data'!C12="","",IF(SUM('Control Sample Data'!C$3:C$98)&gt;10,IF(AND(ISNUMBER('Control Sample Data'!C12),'Control Sample Data'!C12&lt;$C$108, 'Control Sample Data'!C12&gt;0),'Control Sample Data'!C12,$C$108),""))</f>
        <v>27.12</v>
      </c>
      <c r="R13" s="70">
        <f>IF('Control Sample Data'!D12="","",IF(SUM('Control Sample Data'!D$3:D$98)&gt;10,IF(AND(ISNUMBER('Control Sample Data'!D12),'Control Sample Data'!D12&lt;$C$108, 'Control Sample Data'!D12&gt;0),'Control Sample Data'!D12,$C$108),""))</f>
        <v>27.21</v>
      </c>
      <c r="S13" s="70">
        <f>IF('Control Sample Data'!E12="","",IF(SUM('Control Sample Data'!E$3:E$98)&gt;10,IF(AND(ISNUMBER('Control Sample Data'!E12),'Control Sample Data'!E12&lt;$C$108, 'Control Sample Data'!E12&gt;0),'Control Sample Data'!E12,$C$108),""))</f>
        <v>27.12</v>
      </c>
      <c r="T13" s="70" t="str">
        <f>IF('Control Sample Data'!F12="","",IF(SUM('Control Sample Data'!F$3:F$98)&gt;10,IF(AND(ISNUMBER('Control Sample Data'!F12),'Control Sample Data'!F12&lt;$C$108, 'Control Sample Data'!F12&gt;0),'Control Sample Data'!F12,$C$108),""))</f>
        <v/>
      </c>
      <c r="U13" s="70" t="str">
        <f>IF('Control Sample Data'!G12="","",IF(SUM('Control Sample Data'!G$3:G$98)&gt;10,IF(AND(ISNUMBER('Control Sample Data'!G12),'Control Sample Data'!G12&lt;$C$108, 'Control Sample Data'!G12&gt;0),'Control Sample Data'!G12,$C$108),""))</f>
        <v/>
      </c>
      <c r="V13" s="70" t="str">
        <f>IF('Control Sample Data'!H12="","",IF(SUM('Control Sample Data'!H$3:H$98)&gt;10,IF(AND(ISNUMBER('Control Sample Data'!H12),'Control Sample Data'!H12&lt;$C$108, 'Control Sample Data'!H12&gt;0),'Control Sample Data'!H12,$C$108),""))</f>
        <v/>
      </c>
      <c r="W13" s="70" t="str">
        <f>IF('Control Sample Data'!I12="","",IF(SUM('Control Sample Data'!I$3:I$98)&gt;10,IF(AND(ISNUMBER('Control Sample Data'!I12),'Control Sample Data'!I12&lt;$C$108, 'Control Sample Data'!I12&gt;0),'Control Sample Data'!I12,$C$108),""))</f>
        <v/>
      </c>
      <c r="X13" s="70" t="str">
        <f>IF('Control Sample Data'!J12="","",IF(SUM('Control Sample Data'!J$3:J$98)&gt;10,IF(AND(ISNUMBER('Control Sample Data'!J12),'Control Sample Data'!J12&lt;$C$108, 'Control Sample Data'!J12&gt;0),'Control Sample Data'!J12,$C$108),""))</f>
        <v/>
      </c>
      <c r="Y13" s="70" t="str">
        <f>IF('Control Sample Data'!K12="","",IF(SUM('Control Sample Data'!K$3:K$98)&gt;10,IF(AND(ISNUMBER('Control Sample Data'!K12),'Control Sample Data'!K12&lt;$C$108, 'Control Sample Data'!K12&gt;0),'Control Sample Data'!K12,$C$108),""))</f>
        <v/>
      </c>
      <c r="Z13" s="70" t="str">
        <f>IF('Control Sample Data'!L12="","",IF(SUM('Control Sample Data'!L$3:L$98)&gt;10,IF(AND(ISNUMBER('Control Sample Data'!L12),'Control Sample Data'!L12&lt;$C$108, 'Control Sample Data'!L12&gt;0),'Control Sample Data'!L12,$C$108),""))</f>
        <v/>
      </c>
      <c r="AA13" s="70" t="str">
        <f>IF('Control Sample Data'!M12="","",IF(SUM('Control Sample Data'!M$3:M$98)&gt;10,IF(AND(ISNUMBER('Control Sample Data'!M12),'Control Sample Data'!M12&lt;$C$108, 'Control Sample Data'!M12&gt;0),'Control Sample Data'!M12,$C$108),""))</f>
        <v/>
      </c>
      <c r="AB13" s="137" t="str">
        <f>IF('Control Sample Data'!N12="","",IF(SUM('Control Sample Data'!N$3:N$98)&gt;10,IF(AND(ISNUMBER('Control Sample Data'!N12),'Control Sample Data'!N12&lt;$C$108, 'Control Sample Data'!N12&gt;0),'Control Sample Data'!N12,$C$108),""))</f>
        <v/>
      </c>
      <c r="AC13" s="142">
        <f>IF(C13="","",IF(AND('miRNA Table'!$D$4="YES",'miRNA Table'!$D$6="YES"),C13-C$110,C13))</f>
        <v>16.77</v>
      </c>
      <c r="AD13" s="143">
        <f>IF(D13="","",IF(AND('miRNA Table'!$D$4="YES",'miRNA Table'!$D$6="YES"),D13-D$110,D13))</f>
        <v>16.86</v>
      </c>
      <c r="AE13" s="143">
        <f>IF(E13="","",IF(AND('miRNA Table'!$D$4="YES",'miRNA Table'!$D$6="YES"),E13-E$110,E13))</f>
        <v>16.77</v>
      </c>
      <c r="AF13" s="143" t="str">
        <f>IF(F13="","",IF(AND('miRNA Table'!$D$4="YES",'miRNA Table'!$D$6="YES"),F13-F$110,F13))</f>
        <v/>
      </c>
      <c r="AG13" s="143" t="str">
        <f>IF(G13="","",IF(AND('miRNA Table'!$D$4="YES",'miRNA Table'!$D$6="YES"),G13-G$110,G13))</f>
        <v/>
      </c>
      <c r="AH13" s="143" t="str">
        <f>IF(H13="","",IF(AND('miRNA Table'!$D$4="YES",'miRNA Table'!$D$6="YES"),H13-H$110,H13))</f>
        <v/>
      </c>
      <c r="AI13" s="143" t="str">
        <f>IF(I13="","",IF(AND('miRNA Table'!$D$4="YES",'miRNA Table'!$D$6="YES"),I13-I$110,I13))</f>
        <v/>
      </c>
      <c r="AJ13" s="143" t="str">
        <f>IF(J13="","",IF(AND('miRNA Table'!$D$4="YES",'miRNA Table'!$D$6="YES"),J13-J$110,J13))</f>
        <v/>
      </c>
      <c r="AK13" s="143" t="str">
        <f>IF(K13="","",IF(AND('miRNA Table'!$D$4="YES",'miRNA Table'!$D$6="YES"),K13-K$110,K13))</f>
        <v/>
      </c>
      <c r="AL13" s="143" t="str">
        <f>IF(L13="","",IF(AND('miRNA Table'!$D$4="YES",'miRNA Table'!$D$6="YES"),L13-L$110,L13))</f>
        <v/>
      </c>
      <c r="AM13" s="143" t="str">
        <f>IF(M13="","",IF(AND('miRNA Table'!$D$4="YES",'miRNA Table'!$D$6="YES"),M13-M$110,M13))</f>
        <v/>
      </c>
      <c r="AN13" s="144" t="str">
        <f>IF(N13="","",IF(AND('miRNA Table'!$D$4="YES",'miRNA Table'!$D$6="YES"),N13-N$110,N13))</f>
        <v/>
      </c>
      <c r="AO13" s="148">
        <f>IF(Q13="","",IF(AND('miRNA Table'!$D$4="YES",'miRNA Table'!$D$6="YES"),Q13-Q$110,Q13))</f>
        <v>27.12</v>
      </c>
      <c r="AP13" s="149">
        <f>IF(R13="","",IF(AND('miRNA Table'!$D$4="YES",'miRNA Table'!$D$6="YES"),R13-R$110,R13))</f>
        <v>27.21</v>
      </c>
      <c r="AQ13" s="149">
        <f>IF(S13="","",IF(AND('miRNA Table'!$D$4="YES",'miRNA Table'!$D$6="YES"),S13-S$110,S13))</f>
        <v>27.12</v>
      </c>
      <c r="AR13" s="149" t="str">
        <f>IF(T13="","",IF(AND('miRNA Table'!$D$4="YES",'miRNA Table'!$D$6="YES"),T13-T$110,T13))</f>
        <v/>
      </c>
      <c r="AS13" s="149" t="str">
        <f>IF(U13="","",IF(AND('miRNA Table'!$D$4="YES",'miRNA Table'!$D$6="YES"),U13-U$110,U13))</f>
        <v/>
      </c>
      <c r="AT13" s="149" t="str">
        <f>IF(V13="","",IF(AND('miRNA Table'!$D$4="YES",'miRNA Table'!$D$6="YES"),V13-V$110,V13))</f>
        <v/>
      </c>
      <c r="AU13" s="149" t="str">
        <f>IF(W13="","",IF(AND('miRNA Table'!$D$4="YES",'miRNA Table'!$D$6="YES"),W13-W$110,W13))</f>
        <v/>
      </c>
      <c r="AV13" s="149" t="str">
        <f>IF(X13="","",IF(AND('miRNA Table'!$D$4="YES",'miRNA Table'!$D$6="YES"),X13-X$110,X13))</f>
        <v/>
      </c>
      <c r="AW13" s="149" t="str">
        <f>IF(Y13="","",IF(AND('miRNA Table'!$D$4="YES",'miRNA Table'!$D$6="YES"),Y13-Y$110,Y13))</f>
        <v/>
      </c>
      <c r="AX13" s="149" t="str">
        <f>IF(Z13="","",IF(AND('miRNA Table'!$D$4="YES",'miRNA Table'!$D$6="YES"),Z13-Z$110,Z13))</f>
        <v/>
      </c>
      <c r="AY13" s="149" t="str">
        <f>IF(AA13="","",IF(AND('miRNA Table'!$D$4="YES",'miRNA Table'!$D$6="YES"),AA13-AA$110,AA13))</f>
        <v/>
      </c>
      <c r="AZ13" s="150" t="str">
        <f>IF(AB13="","",IF(AND('miRNA Table'!$D$4="YES",'miRNA Table'!$D$6="YES"),AB13-AB$110,AB13))</f>
        <v/>
      </c>
      <c r="BA13" s="157" t="str">
        <f>IF(ISERROR(VLOOKUP('Choose Reference miRNAs'!$A12,$A$4:$AZ$99,29,0)),"",VLOOKUP('Choose Reference miRNAs'!$A12,$A$4:$AZ$99,29,0))</f>
        <v/>
      </c>
      <c r="BB13" s="158" t="str">
        <f>IF(ISERROR(VLOOKUP('Choose Reference miRNAs'!$A12,$A$4:$AZ$99,30,0)),"",VLOOKUP('Choose Reference miRNAs'!$A12,$A$4:$AZ$99,30,0))</f>
        <v/>
      </c>
      <c r="BC13" s="158" t="str">
        <f>IF(ISERROR(VLOOKUP('Choose Reference miRNAs'!$A12,$A$4:$AZ$99,31,0)),"",VLOOKUP('Choose Reference miRNAs'!$A12,$A$4:$AZ$99,31,0))</f>
        <v/>
      </c>
      <c r="BD13" s="158" t="str">
        <f>IF(ISERROR(VLOOKUP('Choose Reference miRNAs'!$A12,$A$4:$AZ$99,32,0)),"",VLOOKUP('Choose Reference miRNAs'!$A12,$A$4:$AZ$99,32,0))</f>
        <v/>
      </c>
      <c r="BE13" s="158" t="str">
        <f>IF(ISERROR(VLOOKUP('Choose Reference miRNAs'!$A12,$A$4:$AZ$99,33,0)),"",VLOOKUP('Choose Reference miRNAs'!$A12,$A$4:$AZ$99,33,0))</f>
        <v/>
      </c>
      <c r="BF13" s="158" t="str">
        <f>IF(ISERROR(VLOOKUP('Choose Reference miRNAs'!$A12,$A$4:$AZ$99,34,0)),"",VLOOKUP('Choose Reference miRNAs'!$A12,$A$4:$AZ$99,34,0))</f>
        <v/>
      </c>
      <c r="BG13" s="158" t="str">
        <f>IF(ISERROR(VLOOKUP('Choose Reference miRNAs'!$A12,$A$4:$AZ$99,35,0)),"",VLOOKUP('Choose Reference miRNAs'!$A12,$A$4:$AZ$99,35,0))</f>
        <v/>
      </c>
      <c r="BH13" s="158" t="str">
        <f>IF(ISERROR(VLOOKUP('Choose Reference miRNAs'!$A12,$A$4:$AZ$99,36,0)),"",VLOOKUP('Choose Reference miRNAs'!$A12,$A$4:$AZ$99,36,0))</f>
        <v/>
      </c>
      <c r="BI13" s="158" t="str">
        <f>IF(ISERROR(VLOOKUP('Choose Reference miRNAs'!$A12,$A$4:$AZ$99,37,0)),"",VLOOKUP('Choose Reference miRNAs'!$A12,$A$4:$AZ$99,37,0))</f>
        <v/>
      </c>
      <c r="BJ13" s="158" t="str">
        <f>IF(ISERROR(VLOOKUP('Choose Reference miRNAs'!$A12,$A$4:$AZ$99,38,0)),"",VLOOKUP('Choose Reference miRNAs'!$A12,$A$4:$AZ$99,38,0))</f>
        <v/>
      </c>
      <c r="BK13" s="158" t="str">
        <f>IF(ISERROR(VLOOKUP('Choose Reference miRNAs'!$A12,$A$4:$AZ$99,39,0)),"",VLOOKUP('Choose Reference miRNAs'!$A12,$A$4:$AZ$99,39,0))</f>
        <v/>
      </c>
      <c r="BL13" s="159" t="str">
        <f>IF(ISERROR(VLOOKUP('Choose Reference miRNAs'!$A12,$A$4:$AZ$99,40,0)),"",VLOOKUP('Choose Reference miRNAs'!$A12,$A$4:$AZ$99,40,0))</f>
        <v/>
      </c>
      <c r="BM13" s="157" t="str">
        <f>IF(ISERROR(VLOOKUP('Choose Reference miRNAs'!$A12,$A$4:$AZ$99,41,0)),"",VLOOKUP('Choose Reference miRNAs'!$A12,$A$4:$AZ$99,41,0))</f>
        <v/>
      </c>
      <c r="BN13" s="158" t="str">
        <f>IF(ISERROR(VLOOKUP('Choose Reference miRNAs'!$A12,$A$4:$AZ$99,42,0)),"",VLOOKUP('Choose Reference miRNAs'!$A12,$A$4:$AZ$99,42,0))</f>
        <v/>
      </c>
      <c r="BO13" s="158" t="str">
        <f>IF(ISERROR(VLOOKUP('Choose Reference miRNAs'!$A12,$A$4:$AZ$99,43,0)),"",VLOOKUP('Choose Reference miRNAs'!$A12,$A$4:$AZ$99,43,0))</f>
        <v/>
      </c>
      <c r="BP13" s="158" t="str">
        <f>IF(ISERROR(VLOOKUP('Choose Reference miRNAs'!$A12,$A$4:$AZ$99,44,0)),"",VLOOKUP('Choose Reference miRNAs'!$A12,$A$4:$AZ$99,44,0))</f>
        <v/>
      </c>
      <c r="BQ13" s="158" t="str">
        <f>IF(ISERROR(VLOOKUP('Choose Reference miRNAs'!$A12,$A$4:$AZ$99,45,0)),"",VLOOKUP('Choose Reference miRNAs'!$A12,$A$4:$AZ$99,45,0))</f>
        <v/>
      </c>
      <c r="BR13" s="158" t="str">
        <f>IF(ISERROR(VLOOKUP('Choose Reference miRNAs'!$A12,$A$4:$AZ$99,46,0)),"",VLOOKUP('Choose Reference miRNAs'!$A12,$A$4:$AZ$99,46,0))</f>
        <v/>
      </c>
      <c r="BS13" s="158" t="str">
        <f>IF(ISERROR(VLOOKUP('Choose Reference miRNAs'!$A12,$A$4:$AZ$99,47,0)),"",VLOOKUP('Choose Reference miRNAs'!$A12,$A$4:$AZ$99,47,0))</f>
        <v/>
      </c>
      <c r="BT13" s="158" t="str">
        <f>IF(ISERROR(VLOOKUP('Choose Reference miRNAs'!$A12,$A$4:$AZ$99,48,0)),"",VLOOKUP('Choose Reference miRNAs'!$A12,$A$4:$AZ$99,48,0))</f>
        <v/>
      </c>
      <c r="BU13" s="158" t="str">
        <f>IF(ISERROR(VLOOKUP('Choose Reference miRNAs'!$A12,$A$4:$AZ$99,49,0)),"",VLOOKUP('Choose Reference miRNAs'!$A12,$A$4:$AZ$99,49,0))</f>
        <v/>
      </c>
      <c r="BV13" s="158" t="str">
        <f>IF(ISERROR(VLOOKUP('Choose Reference miRNAs'!$A12,$A$4:$AZ$99,50,0)),"",VLOOKUP('Choose Reference miRNAs'!$A12,$A$4:$AZ$99,50,0))</f>
        <v/>
      </c>
      <c r="BW13" s="158" t="str">
        <f>IF(ISERROR(VLOOKUP('Choose Reference miRNAs'!$A12,$A$4:$AZ$99,51,0)),"",VLOOKUP('Choose Reference miRNAs'!$A12,$A$4:$AZ$99,51,0))</f>
        <v/>
      </c>
      <c r="BX13" s="159" t="str">
        <f>IF(ISERROR(VLOOKUP('Choose Reference miRNAs'!$A12,$A$4:$AZ$99,52,0)),"",VLOOKUP('Choose Reference miRNAs'!$A12,$A$4:$AZ$99,52,0))</f>
        <v/>
      </c>
      <c r="BY13" s="71" t="str">
        <f t="shared" si="16"/>
        <v>hsa-miR-222-3p</v>
      </c>
      <c r="BZ13" s="69" t="s">
        <v>39</v>
      </c>
      <c r="CA13" s="70">
        <f t="shared" si="17"/>
        <v>-2.7616666666666703</v>
      </c>
      <c r="CB13" s="70">
        <f t="shared" si="18"/>
        <v>-2.7666666666666657</v>
      </c>
      <c r="CC13" s="70">
        <f t="shared" si="19"/>
        <v>-2.8133333333333326</v>
      </c>
      <c r="CD13" s="70" t="str">
        <f t="shared" si="20"/>
        <v/>
      </c>
      <c r="CE13" s="70" t="str">
        <f t="shared" si="21"/>
        <v/>
      </c>
      <c r="CF13" s="70" t="str">
        <f t="shared" si="22"/>
        <v/>
      </c>
      <c r="CG13" s="70" t="str">
        <f t="shared" si="23"/>
        <v/>
      </c>
      <c r="CH13" s="70" t="str">
        <f t="shared" si="24"/>
        <v/>
      </c>
      <c r="CI13" s="70" t="str">
        <f t="shared" si="25"/>
        <v/>
      </c>
      <c r="CJ13" s="70" t="str">
        <f t="shared" si="26"/>
        <v/>
      </c>
      <c r="CK13" s="70" t="str">
        <f t="shared" si="27"/>
        <v/>
      </c>
      <c r="CL13" s="70" t="str">
        <f t="shared" si="28"/>
        <v/>
      </c>
      <c r="CM13" s="70">
        <f t="shared" si="29"/>
        <v>7.2666666666666657</v>
      </c>
      <c r="CN13" s="70">
        <f t="shared" si="30"/>
        <v>7.4783333333333353</v>
      </c>
      <c r="CO13" s="70">
        <f t="shared" si="31"/>
        <v>7.2250000000000014</v>
      </c>
      <c r="CP13" s="70" t="str">
        <f t="shared" si="32"/>
        <v/>
      </c>
      <c r="CQ13" s="70" t="str">
        <f t="shared" si="33"/>
        <v/>
      </c>
      <c r="CR13" s="70" t="str">
        <f t="shared" si="34"/>
        <v/>
      </c>
      <c r="CS13" s="70" t="str">
        <f t="shared" si="35"/>
        <v/>
      </c>
      <c r="CT13" s="70" t="str">
        <f t="shared" si="36"/>
        <v/>
      </c>
      <c r="CU13" s="70" t="str">
        <f t="shared" si="37"/>
        <v/>
      </c>
      <c r="CV13" s="70" t="str">
        <f t="shared" si="38"/>
        <v/>
      </c>
      <c r="CW13" s="70" t="str">
        <f t="shared" si="39"/>
        <v/>
      </c>
      <c r="CX13" s="70" t="str">
        <f t="shared" si="40"/>
        <v/>
      </c>
      <c r="CY13" s="41">
        <f t="shared" si="41"/>
        <v>-2.7805555555555563</v>
      </c>
      <c r="CZ13" s="41">
        <f t="shared" si="42"/>
        <v>7.3233333333333341</v>
      </c>
      <c r="DA13" s="71" t="str">
        <f t="shared" si="43"/>
        <v>hsa-miR-222-3p</v>
      </c>
      <c r="DB13" s="69" t="s">
        <v>39</v>
      </c>
      <c r="DC13" s="72">
        <f t="shared" si="2"/>
        <v>6.7817926092240315</v>
      </c>
      <c r="DD13" s="72">
        <f t="shared" si="3"/>
        <v>6.8053372876068403</v>
      </c>
      <c r="DE13" s="72">
        <f t="shared" si="4"/>
        <v>7.029067617769706</v>
      </c>
      <c r="DF13" s="72" t="str">
        <f t="shared" si="5"/>
        <v/>
      </c>
      <c r="DG13" s="72" t="str">
        <f t="shared" si="6"/>
        <v/>
      </c>
      <c r="DH13" s="72" t="str">
        <f t="shared" si="7"/>
        <v/>
      </c>
      <c r="DI13" s="72" t="str">
        <f t="shared" si="8"/>
        <v/>
      </c>
      <c r="DJ13" s="72" t="str">
        <f t="shared" si="9"/>
        <v/>
      </c>
      <c r="DK13" s="72" t="str">
        <f t="shared" si="10"/>
        <v/>
      </c>
      <c r="DL13" s="72" t="str">
        <f t="shared" si="11"/>
        <v/>
      </c>
      <c r="DM13" s="72" t="str">
        <f t="shared" si="44"/>
        <v/>
      </c>
      <c r="DN13" s="72" t="str">
        <f t="shared" si="45"/>
        <v/>
      </c>
      <c r="DO13" s="72">
        <f t="shared" si="13"/>
        <v>6.4940460636155354E-3</v>
      </c>
      <c r="DP13" s="72">
        <f t="shared" si="13"/>
        <v>5.6078624035891212E-3</v>
      </c>
      <c r="DQ13" s="72">
        <f t="shared" si="13"/>
        <v>6.6843361381453241E-3</v>
      </c>
      <c r="DR13" s="72" t="str">
        <f t="shared" si="13"/>
        <v/>
      </c>
      <c r="DS13" s="72" t="str">
        <f t="shared" si="13"/>
        <v/>
      </c>
      <c r="DT13" s="72" t="str">
        <f t="shared" si="13"/>
        <v/>
      </c>
      <c r="DU13" s="72" t="str">
        <f t="shared" si="13"/>
        <v/>
      </c>
      <c r="DV13" s="72" t="str">
        <f t="shared" si="13"/>
        <v/>
      </c>
      <c r="DW13" s="72" t="str">
        <f t="shared" si="13"/>
        <v/>
      </c>
      <c r="DX13" s="72" t="str">
        <f t="shared" si="13"/>
        <v/>
      </c>
      <c r="DY13" s="72" t="str">
        <f t="shared" si="46"/>
        <v/>
      </c>
      <c r="DZ13" s="72" t="str">
        <f t="shared" si="47"/>
        <v/>
      </c>
      <c r="EB13" s="65">
        <v>12</v>
      </c>
      <c r="EC13" s="66">
        <f>Results!G14</f>
        <v>4.0200744569574045</v>
      </c>
      <c r="ED13" s="66">
        <f>Results!G26</f>
        <v>5.7136463613923473E-2</v>
      </c>
      <c r="EE13" s="66">
        <f>Results!G38</f>
        <v>0.34882021503276289</v>
      </c>
      <c r="EF13" s="66">
        <f>Results!G50</f>
        <v>6.578438050113776E-2</v>
      </c>
      <c r="EG13" s="66">
        <f>Results!G62</f>
        <v>1.1307047192201714</v>
      </c>
      <c r="EH13" s="66">
        <f>Results!G74</f>
        <v>4.0015406236819215</v>
      </c>
      <c r="EI13" s="66">
        <f>Results!G86</f>
        <v>3.6230939640628437</v>
      </c>
      <c r="EJ13" s="66">
        <f>Results!G98</f>
        <v>0.5893604777042516</v>
      </c>
    </row>
    <row r="14" spans="1:140" ht="15" customHeight="1" x14ac:dyDescent="0.25">
      <c r="A14" s="76" t="str">
        <f>'miRNA Table'!B13</f>
        <v>hsa-miR-148b-3p</v>
      </c>
      <c r="B14" s="69" t="s">
        <v>40</v>
      </c>
      <c r="C14" s="70">
        <f>IF('Test Sample Data'!C13="","",IF(SUM('Test Sample Data'!C$3:C$98)&gt;10,IF(AND(ISNUMBER('Test Sample Data'!C13),'Test Sample Data'!C13&lt;$C$108, 'Test Sample Data'!C13&gt;0),'Test Sample Data'!C13,$C$108),""))</f>
        <v>33.49</v>
      </c>
      <c r="D14" s="70">
        <f>IF('Test Sample Data'!D13="","",IF(SUM('Test Sample Data'!D$3:D$98)&gt;10,IF(AND(ISNUMBER('Test Sample Data'!D13),'Test Sample Data'!D13&lt;$C$108, 'Test Sample Data'!D13&gt;0),'Test Sample Data'!D13,$C$108),""))</f>
        <v>35</v>
      </c>
      <c r="E14" s="70">
        <f>IF('Test Sample Data'!E13="","",IF(SUM('Test Sample Data'!E$3:E$98)&gt;10,IF(AND(ISNUMBER('Test Sample Data'!E13),'Test Sample Data'!E13&lt;$C$108, 'Test Sample Data'!E13&gt;0),'Test Sample Data'!E13,$C$108),""))</f>
        <v>33.520000000000003</v>
      </c>
      <c r="F14" s="70" t="str">
        <f>IF('Test Sample Data'!F13="","",IF(SUM('Test Sample Data'!F$3:F$98)&gt;10,IF(AND(ISNUMBER('Test Sample Data'!F13),'Test Sample Data'!F13&lt;$C$108, 'Test Sample Data'!F13&gt;0),'Test Sample Data'!F13,$C$108),""))</f>
        <v/>
      </c>
      <c r="G14" s="70" t="str">
        <f>IF('Test Sample Data'!G13="","",IF(SUM('Test Sample Data'!G$3:G$98)&gt;10,IF(AND(ISNUMBER('Test Sample Data'!G13),'Test Sample Data'!G13&lt;$C$108, 'Test Sample Data'!G13&gt;0),'Test Sample Data'!G13,$C$108),""))</f>
        <v/>
      </c>
      <c r="H14" s="70" t="str">
        <f>IF('Test Sample Data'!H13="","",IF(SUM('Test Sample Data'!H$3:H$98)&gt;10,IF(AND(ISNUMBER('Test Sample Data'!H13),'Test Sample Data'!H13&lt;$C$108, 'Test Sample Data'!H13&gt;0),'Test Sample Data'!H13,$C$108),""))</f>
        <v/>
      </c>
      <c r="I14" s="70" t="str">
        <f>IF('Test Sample Data'!I13="","",IF(SUM('Test Sample Data'!I$3:I$98)&gt;10,IF(AND(ISNUMBER('Test Sample Data'!I13),'Test Sample Data'!I13&lt;$C$108, 'Test Sample Data'!I13&gt;0),'Test Sample Data'!I13,$C$108),""))</f>
        <v/>
      </c>
      <c r="J14" s="70" t="str">
        <f>IF('Test Sample Data'!J13="","",IF(SUM('Test Sample Data'!J$3:J$98)&gt;10,IF(AND(ISNUMBER('Test Sample Data'!J13),'Test Sample Data'!J13&lt;$C$108, 'Test Sample Data'!J13&gt;0),'Test Sample Data'!J13,$C$108),""))</f>
        <v/>
      </c>
      <c r="K14" s="70" t="str">
        <f>IF('Test Sample Data'!K13="","",IF(SUM('Test Sample Data'!K$3:K$98)&gt;10,IF(AND(ISNUMBER('Test Sample Data'!K13),'Test Sample Data'!K13&lt;$C$108, 'Test Sample Data'!K13&gt;0),'Test Sample Data'!K13,$C$108),""))</f>
        <v/>
      </c>
      <c r="L14" s="70" t="str">
        <f>IF('Test Sample Data'!L13="","",IF(SUM('Test Sample Data'!L$3:L$98)&gt;10,IF(AND(ISNUMBER('Test Sample Data'!L13),'Test Sample Data'!L13&lt;$C$108, 'Test Sample Data'!L13&gt;0),'Test Sample Data'!L13,$C$108),""))</f>
        <v/>
      </c>
      <c r="M14" s="70" t="str">
        <f>IF('Test Sample Data'!M13="","",IF(SUM('Test Sample Data'!M$3:M$98)&gt;10,IF(AND(ISNUMBER('Test Sample Data'!M13),'Test Sample Data'!M13&lt;$C$108, 'Test Sample Data'!M13&gt;0),'Test Sample Data'!M13,$C$108),""))</f>
        <v/>
      </c>
      <c r="N14" s="70" t="str">
        <f>IF('Test Sample Data'!N13="","",IF(SUM('Test Sample Data'!N$3:N$98)&gt;10,IF(AND(ISNUMBER('Test Sample Data'!N13),'Test Sample Data'!N13&lt;$C$108, 'Test Sample Data'!N13&gt;0),'Test Sample Data'!N13,$C$108),""))</f>
        <v/>
      </c>
      <c r="O14" s="69" t="str">
        <f>'miRNA Table'!B13</f>
        <v>hsa-miR-148b-3p</v>
      </c>
      <c r="P14" s="69" t="s">
        <v>40</v>
      </c>
      <c r="Q14" s="70">
        <f>IF('Control Sample Data'!C13="","",IF(SUM('Control Sample Data'!C$3:C$98)&gt;10,IF(AND(ISNUMBER('Control Sample Data'!C13),'Control Sample Data'!C13&lt;$C$108, 'Control Sample Data'!C13&gt;0),'Control Sample Data'!C13,$C$108),""))</f>
        <v>35</v>
      </c>
      <c r="R14" s="70">
        <f>IF('Control Sample Data'!D13="","",IF(SUM('Control Sample Data'!D$3:D$98)&gt;10,IF(AND(ISNUMBER('Control Sample Data'!D13),'Control Sample Data'!D13&lt;$C$108, 'Control Sample Data'!D13&gt;0),'Control Sample Data'!D13,$C$108),""))</f>
        <v>35</v>
      </c>
      <c r="S14" s="70">
        <f>IF('Control Sample Data'!E13="","",IF(SUM('Control Sample Data'!E$3:E$98)&gt;10,IF(AND(ISNUMBER('Control Sample Data'!E13),'Control Sample Data'!E13&lt;$C$108, 'Control Sample Data'!E13&gt;0),'Control Sample Data'!E13,$C$108),""))</f>
        <v>35</v>
      </c>
      <c r="T14" s="70" t="str">
        <f>IF('Control Sample Data'!F13="","",IF(SUM('Control Sample Data'!F$3:F$98)&gt;10,IF(AND(ISNUMBER('Control Sample Data'!F13),'Control Sample Data'!F13&lt;$C$108, 'Control Sample Data'!F13&gt;0),'Control Sample Data'!F13,$C$108),""))</f>
        <v/>
      </c>
      <c r="U14" s="70" t="str">
        <f>IF('Control Sample Data'!G13="","",IF(SUM('Control Sample Data'!G$3:G$98)&gt;10,IF(AND(ISNUMBER('Control Sample Data'!G13),'Control Sample Data'!G13&lt;$C$108, 'Control Sample Data'!G13&gt;0),'Control Sample Data'!G13,$C$108),""))</f>
        <v/>
      </c>
      <c r="V14" s="70" t="str">
        <f>IF('Control Sample Data'!H13="","",IF(SUM('Control Sample Data'!H$3:H$98)&gt;10,IF(AND(ISNUMBER('Control Sample Data'!H13),'Control Sample Data'!H13&lt;$C$108, 'Control Sample Data'!H13&gt;0),'Control Sample Data'!H13,$C$108),""))</f>
        <v/>
      </c>
      <c r="W14" s="70" t="str">
        <f>IF('Control Sample Data'!I13="","",IF(SUM('Control Sample Data'!I$3:I$98)&gt;10,IF(AND(ISNUMBER('Control Sample Data'!I13),'Control Sample Data'!I13&lt;$C$108, 'Control Sample Data'!I13&gt;0),'Control Sample Data'!I13,$C$108),""))</f>
        <v/>
      </c>
      <c r="X14" s="70" t="str">
        <f>IF('Control Sample Data'!J13="","",IF(SUM('Control Sample Data'!J$3:J$98)&gt;10,IF(AND(ISNUMBER('Control Sample Data'!J13),'Control Sample Data'!J13&lt;$C$108, 'Control Sample Data'!J13&gt;0),'Control Sample Data'!J13,$C$108),""))</f>
        <v/>
      </c>
      <c r="Y14" s="70" t="str">
        <f>IF('Control Sample Data'!K13="","",IF(SUM('Control Sample Data'!K$3:K$98)&gt;10,IF(AND(ISNUMBER('Control Sample Data'!K13),'Control Sample Data'!K13&lt;$C$108, 'Control Sample Data'!K13&gt;0),'Control Sample Data'!K13,$C$108),""))</f>
        <v/>
      </c>
      <c r="Z14" s="70" t="str">
        <f>IF('Control Sample Data'!L13="","",IF(SUM('Control Sample Data'!L$3:L$98)&gt;10,IF(AND(ISNUMBER('Control Sample Data'!L13),'Control Sample Data'!L13&lt;$C$108, 'Control Sample Data'!L13&gt;0),'Control Sample Data'!L13,$C$108),""))</f>
        <v/>
      </c>
      <c r="AA14" s="70" t="str">
        <f>IF('Control Sample Data'!M13="","",IF(SUM('Control Sample Data'!M$3:M$98)&gt;10,IF(AND(ISNUMBER('Control Sample Data'!M13),'Control Sample Data'!M13&lt;$C$108, 'Control Sample Data'!M13&gt;0),'Control Sample Data'!M13,$C$108),""))</f>
        <v/>
      </c>
      <c r="AB14" s="137" t="str">
        <f>IF('Control Sample Data'!N13="","",IF(SUM('Control Sample Data'!N$3:N$98)&gt;10,IF(AND(ISNUMBER('Control Sample Data'!N13),'Control Sample Data'!N13&lt;$C$108, 'Control Sample Data'!N13&gt;0),'Control Sample Data'!N13,$C$108),""))</f>
        <v/>
      </c>
      <c r="AC14" s="142">
        <f>IF(C14="","",IF(AND('miRNA Table'!$D$4="YES",'miRNA Table'!$D$6="YES"),C14-C$110,C14))</f>
        <v>33.49</v>
      </c>
      <c r="AD14" s="143">
        <f>IF(D14="","",IF(AND('miRNA Table'!$D$4="YES",'miRNA Table'!$D$6="YES"),D14-D$110,D14))</f>
        <v>35</v>
      </c>
      <c r="AE14" s="143">
        <f>IF(E14="","",IF(AND('miRNA Table'!$D$4="YES",'miRNA Table'!$D$6="YES"),E14-E$110,E14))</f>
        <v>33.520000000000003</v>
      </c>
      <c r="AF14" s="143" t="str">
        <f>IF(F14="","",IF(AND('miRNA Table'!$D$4="YES",'miRNA Table'!$D$6="YES"),F14-F$110,F14))</f>
        <v/>
      </c>
      <c r="AG14" s="143" t="str">
        <f>IF(G14="","",IF(AND('miRNA Table'!$D$4="YES",'miRNA Table'!$D$6="YES"),G14-G$110,G14))</f>
        <v/>
      </c>
      <c r="AH14" s="143" t="str">
        <f>IF(H14="","",IF(AND('miRNA Table'!$D$4="YES",'miRNA Table'!$D$6="YES"),H14-H$110,H14))</f>
        <v/>
      </c>
      <c r="AI14" s="143" t="str">
        <f>IF(I14="","",IF(AND('miRNA Table'!$D$4="YES",'miRNA Table'!$D$6="YES"),I14-I$110,I14))</f>
        <v/>
      </c>
      <c r="AJ14" s="143" t="str">
        <f>IF(J14="","",IF(AND('miRNA Table'!$D$4="YES",'miRNA Table'!$D$6="YES"),J14-J$110,J14))</f>
        <v/>
      </c>
      <c r="AK14" s="143" t="str">
        <f>IF(K14="","",IF(AND('miRNA Table'!$D$4="YES",'miRNA Table'!$D$6="YES"),K14-K$110,K14))</f>
        <v/>
      </c>
      <c r="AL14" s="143" t="str">
        <f>IF(L14="","",IF(AND('miRNA Table'!$D$4="YES",'miRNA Table'!$D$6="YES"),L14-L$110,L14))</f>
        <v/>
      </c>
      <c r="AM14" s="143" t="str">
        <f>IF(M14="","",IF(AND('miRNA Table'!$D$4="YES",'miRNA Table'!$D$6="YES"),M14-M$110,M14))</f>
        <v/>
      </c>
      <c r="AN14" s="144" t="str">
        <f>IF(N14="","",IF(AND('miRNA Table'!$D$4="YES",'miRNA Table'!$D$6="YES"),N14-N$110,N14))</f>
        <v/>
      </c>
      <c r="AO14" s="148">
        <f>IF(Q14="","",IF(AND('miRNA Table'!$D$4="YES",'miRNA Table'!$D$6="YES"),Q14-Q$110,Q14))</f>
        <v>35</v>
      </c>
      <c r="AP14" s="149">
        <f>IF(R14="","",IF(AND('miRNA Table'!$D$4="YES",'miRNA Table'!$D$6="YES"),R14-R$110,R14))</f>
        <v>35</v>
      </c>
      <c r="AQ14" s="149">
        <f>IF(S14="","",IF(AND('miRNA Table'!$D$4="YES",'miRNA Table'!$D$6="YES"),S14-S$110,S14))</f>
        <v>35</v>
      </c>
      <c r="AR14" s="149" t="str">
        <f>IF(T14="","",IF(AND('miRNA Table'!$D$4="YES",'miRNA Table'!$D$6="YES"),T14-T$110,T14))</f>
        <v/>
      </c>
      <c r="AS14" s="149" t="str">
        <f>IF(U14="","",IF(AND('miRNA Table'!$D$4="YES",'miRNA Table'!$D$6="YES"),U14-U$110,U14))</f>
        <v/>
      </c>
      <c r="AT14" s="149" t="str">
        <f>IF(V14="","",IF(AND('miRNA Table'!$D$4="YES",'miRNA Table'!$D$6="YES"),V14-V$110,V14))</f>
        <v/>
      </c>
      <c r="AU14" s="149" t="str">
        <f>IF(W14="","",IF(AND('miRNA Table'!$D$4="YES",'miRNA Table'!$D$6="YES"),W14-W$110,W14))</f>
        <v/>
      </c>
      <c r="AV14" s="149" t="str">
        <f>IF(X14="","",IF(AND('miRNA Table'!$D$4="YES",'miRNA Table'!$D$6="YES"),X14-X$110,X14))</f>
        <v/>
      </c>
      <c r="AW14" s="149" t="str">
        <f>IF(Y14="","",IF(AND('miRNA Table'!$D$4="YES",'miRNA Table'!$D$6="YES"),Y14-Y$110,Y14))</f>
        <v/>
      </c>
      <c r="AX14" s="149" t="str">
        <f>IF(Z14="","",IF(AND('miRNA Table'!$D$4="YES",'miRNA Table'!$D$6="YES"),Z14-Z$110,Z14))</f>
        <v/>
      </c>
      <c r="AY14" s="149" t="str">
        <f>IF(AA14="","",IF(AND('miRNA Table'!$D$4="YES",'miRNA Table'!$D$6="YES"),AA14-AA$110,AA14))</f>
        <v/>
      </c>
      <c r="AZ14" s="150" t="str">
        <f>IF(AB14="","",IF(AND('miRNA Table'!$D$4="YES",'miRNA Table'!$D$6="YES"),AB14-AB$110,AB14))</f>
        <v/>
      </c>
      <c r="BA14" s="157" t="str">
        <f>IF(ISERROR(VLOOKUP('Choose Reference miRNAs'!$A13,$A$4:$AZ$99,29,0)),"",VLOOKUP('Choose Reference miRNAs'!$A13,$A$4:$AZ$99,29,0))</f>
        <v/>
      </c>
      <c r="BB14" s="158" t="str">
        <f>IF(ISERROR(VLOOKUP('Choose Reference miRNAs'!$A13,$A$4:$AZ$99,30,0)),"",VLOOKUP('Choose Reference miRNAs'!$A13,$A$4:$AZ$99,30,0))</f>
        <v/>
      </c>
      <c r="BC14" s="158" t="str">
        <f>IF(ISERROR(VLOOKUP('Choose Reference miRNAs'!$A13,$A$4:$AZ$99,31,0)),"",VLOOKUP('Choose Reference miRNAs'!$A13,$A$4:$AZ$99,31,0))</f>
        <v/>
      </c>
      <c r="BD14" s="158" t="str">
        <f>IF(ISERROR(VLOOKUP('Choose Reference miRNAs'!$A13,$A$4:$AZ$99,32,0)),"",VLOOKUP('Choose Reference miRNAs'!$A13,$A$4:$AZ$99,32,0))</f>
        <v/>
      </c>
      <c r="BE14" s="158" t="str">
        <f>IF(ISERROR(VLOOKUP('Choose Reference miRNAs'!$A13,$A$4:$AZ$99,33,0)),"",VLOOKUP('Choose Reference miRNAs'!$A13,$A$4:$AZ$99,33,0))</f>
        <v/>
      </c>
      <c r="BF14" s="158" t="str">
        <f>IF(ISERROR(VLOOKUP('Choose Reference miRNAs'!$A13,$A$4:$AZ$99,34,0)),"",VLOOKUP('Choose Reference miRNAs'!$A13,$A$4:$AZ$99,34,0))</f>
        <v/>
      </c>
      <c r="BG14" s="158" t="str">
        <f>IF(ISERROR(VLOOKUP('Choose Reference miRNAs'!$A13,$A$4:$AZ$99,35,0)),"",VLOOKUP('Choose Reference miRNAs'!$A13,$A$4:$AZ$99,35,0))</f>
        <v/>
      </c>
      <c r="BH14" s="158" t="str">
        <f>IF(ISERROR(VLOOKUP('Choose Reference miRNAs'!$A13,$A$4:$AZ$99,36,0)),"",VLOOKUP('Choose Reference miRNAs'!$A13,$A$4:$AZ$99,36,0))</f>
        <v/>
      </c>
      <c r="BI14" s="158" t="str">
        <f>IF(ISERROR(VLOOKUP('Choose Reference miRNAs'!$A13,$A$4:$AZ$99,37,0)),"",VLOOKUP('Choose Reference miRNAs'!$A13,$A$4:$AZ$99,37,0))</f>
        <v/>
      </c>
      <c r="BJ14" s="158" t="str">
        <f>IF(ISERROR(VLOOKUP('Choose Reference miRNAs'!$A13,$A$4:$AZ$99,38,0)),"",VLOOKUP('Choose Reference miRNAs'!$A13,$A$4:$AZ$99,38,0))</f>
        <v/>
      </c>
      <c r="BK14" s="158" t="str">
        <f>IF(ISERROR(VLOOKUP('Choose Reference miRNAs'!$A13,$A$4:$AZ$99,39,0)),"",VLOOKUP('Choose Reference miRNAs'!$A13,$A$4:$AZ$99,39,0))</f>
        <v/>
      </c>
      <c r="BL14" s="159" t="str">
        <f>IF(ISERROR(VLOOKUP('Choose Reference miRNAs'!$A13,$A$4:$AZ$99,40,0)),"",VLOOKUP('Choose Reference miRNAs'!$A13,$A$4:$AZ$99,40,0))</f>
        <v/>
      </c>
      <c r="BM14" s="157" t="str">
        <f>IF(ISERROR(VLOOKUP('Choose Reference miRNAs'!$A13,$A$4:$AZ$99,41,0)),"",VLOOKUP('Choose Reference miRNAs'!$A13,$A$4:$AZ$99,41,0))</f>
        <v/>
      </c>
      <c r="BN14" s="158" t="str">
        <f>IF(ISERROR(VLOOKUP('Choose Reference miRNAs'!$A13,$A$4:$AZ$99,42,0)),"",VLOOKUP('Choose Reference miRNAs'!$A13,$A$4:$AZ$99,42,0))</f>
        <v/>
      </c>
      <c r="BO14" s="158" t="str">
        <f>IF(ISERROR(VLOOKUP('Choose Reference miRNAs'!$A13,$A$4:$AZ$99,43,0)),"",VLOOKUP('Choose Reference miRNAs'!$A13,$A$4:$AZ$99,43,0))</f>
        <v/>
      </c>
      <c r="BP14" s="158" t="str">
        <f>IF(ISERROR(VLOOKUP('Choose Reference miRNAs'!$A13,$A$4:$AZ$99,44,0)),"",VLOOKUP('Choose Reference miRNAs'!$A13,$A$4:$AZ$99,44,0))</f>
        <v/>
      </c>
      <c r="BQ14" s="158" t="str">
        <f>IF(ISERROR(VLOOKUP('Choose Reference miRNAs'!$A13,$A$4:$AZ$99,45,0)),"",VLOOKUP('Choose Reference miRNAs'!$A13,$A$4:$AZ$99,45,0))</f>
        <v/>
      </c>
      <c r="BR14" s="158" t="str">
        <f>IF(ISERROR(VLOOKUP('Choose Reference miRNAs'!$A13,$A$4:$AZ$99,46,0)),"",VLOOKUP('Choose Reference miRNAs'!$A13,$A$4:$AZ$99,46,0))</f>
        <v/>
      </c>
      <c r="BS14" s="158" t="str">
        <f>IF(ISERROR(VLOOKUP('Choose Reference miRNAs'!$A13,$A$4:$AZ$99,47,0)),"",VLOOKUP('Choose Reference miRNAs'!$A13,$A$4:$AZ$99,47,0))</f>
        <v/>
      </c>
      <c r="BT14" s="158" t="str">
        <f>IF(ISERROR(VLOOKUP('Choose Reference miRNAs'!$A13,$A$4:$AZ$99,48,0)),"",VLOOKUP('Choose Reference miRNAs'!$A13,$A$4:$AZ$99,48,0))</f>
        <v/>
      </c>
      <c r="BU14" s="158" t="str">
        <f>IF(ISERROR(VLOOKUP('Choose Reference miRNAs'!$A13,$A$4:$AZ$99,49,0)),"",VLOOKUP('Choose Reference miRNAs'!$A13,$A$4:$AZ$99,49,0))</f>
        <v/>
      </c>
      <c r="BV14" s="158" t="str">
        <f>IF(ISERROR(VLOOKUP('Choose Reference miRNAs'!$A13,$A$4:$AZ$99,50,0)),"",VLOOKUP('Choose Reference miRNAs'!$A13,$A$4:$AZ$99,50,0))</f>
        <v/>
      </c>
      <c r="BW14" s="158" t="str">
        <f>IF(ISERROR(VLOOKUP('Choose Reference miRNAs'!$A13,$A$4:$AZ$99,51,0)),"",VLOOKUP('Choose Reference miRNAs'!$A13,$A$4:$AZ$99,51,0))</f>
        <v/>
      </c>
      <c r="BX14" s="159" t="str">
        <f>IF(ISERROR(VLOOKUP('Choose Reference miRNAs'!$A13,$A$4:$AZ$99,52,0)),"",VLOOKUP('Choose Reference miRNAs'!$A13,$A$4:$AZ$99,52,0))</f>
        <v/>
      </c>
      <c r="BY14" s="71" t="str">
        <f t="shared" si="16"/>
        <v>hsa-miR-148b-3p</v>
      </c>
      <c r="BZ14" s="69" t="s">
        <v>40</v>
      </c>
      <c r="CA14" s="70">
        <f t="shared" si="17"/>
        <v>13.958333333333332</v>
      </c>
      <c r="CB14" s="70">
        <f t="shared" si="18"/>
        <v>15.373333333333335</v>
      </c>
      <c r="CC14" s="70">
        <f t="shared" si="19"/>
        <v>13.936666666666671</v>
      </c>
      <c r="CD14" s="70" t="str">
        <f t="shared" si="20"/>
        <v/>
      </c>
      <c r="CE14" s="70" t="str">
        <f t="shared" si="21"/>
        <v/>
      </c>
      <c r="CF14" s="70" t="str">
        <f t="shared" si="22"/>
        <v/>
      </c>
      <c r="CG14" s="70" t="str">
        <f t="shared" si="23"/>
        <v/>
      </c>
      <c r="CH14" s="70" t="str">
        <f t="shared" si="24"/>
        <v/>
      </c>
      <c r="CI14" s="70" t="str">
        <f t="shared" si="25"/>
        <v/>
      </c>
      <c r="CJ14" s="70" t="str">
        <f t="shared" si="26"/>
        <v/>
      </c>
      <c r="CK14" s="70" t="str">
        <f t="shared" si="27"/>
        <v/>
      </c>
      <c r="CL14" s="70" t="str">
        <f t="shared" si="28"/>
        <v/>
      </c>
      <c r="CM14" s="70">
        <f t="shared" si="29"/>
        <v>15.146666666666665</v>
      </c>
      <c r="CN14" s="70">
        <f t="shared" si="30"/>
        <v>15.268333333333334</v>
      </c>
      <c r="CO14" s="70">
        <f t="shared" si="31"/>
        <v>15.105</v>
      </c>
      <c r="CP14" s="70" t="str">
        <f t="shared" si="32"/>
        <v/>
      </c>
      <c r="CQ14" s="70" t="str">
        <f t="shared" si="33"/>
        <v/>
      </c>
      <c r="CR14" s="70" t="str">
        <f t="shared" si="34"/>
        <v/>
      </c>
      <c r="CS14" s="70" t="str">
        <f t="shared" si="35"/>
        <v/>
      </c>
      <c r="CT14" s="70" t="str">
        <f t="shared" si="36"/>
        <v/>
      </c>
      <c r="CU14" s="70" t="str">
        <f t="shared" si="37"/>
        <v/>
      </c>
      <c r="CV14" s="70" t="str">
        <f t="shared" si="38"/>
        <v/>
      </c>
      <c r="CW14" s="70" t="str">
        <f t="shared" si="39"/>
        <v/>
      </c>
      <c r="CX14" s="70" t="str">
        <f t="shared" si="40"/>
        <v/>
      </c>
      <c r="CY14" s="41">
        <f t="shared" si="41"/>
        <v>14.42277777777778</v>
      </c>
      <c r="CZ14" s="41">
        <f t="shared" si="42"/>
        <v>15.173333333333332</v>
      </c>
      <c r="DA14" s="71" t="str">
        <f t="shared" si="43"/>
        <v>hsa-miR-148b-3p</v>
      </c>
      <c r="DB14" s="69" t="s">
        <v>40</v>
      </c>
      <c r="DC14" s="72">
        <f t="shared" si="2"/>
        <v>6.2823622842010041E-5</v>
      </c>
      <c r="DD14" s="72">
        <f t="shared" si="3"/>
        <v>2.3559470927800502E-5</v>
      </c>
      <c r="DE14" s="72">
        <f t="shared" si="4"/>
        <v>6.377424028691816E-5</v>
      </c>
      <c r="DF14" s="72" t="str">
        <f t="shared" si="5"/>
        <v/>
      </c>
      <c r="DG14" s="72" t="str">
        <f t="shared" si="6"/>
        <v/>
      </c>
      <c r="DH14" s="72" t="str">
        <f t="shared" si="7"/>
        <v/>
      </c>
      <c r="DI14" s="72" t="str">
        <f t="shared" si="8"/>
        <v/>
      </c>
      <c r="DJ14" s="72" t="str">
        <f t="shared" si="9"/>
        <v/>
      </c>
      <c r="DK14" s="72" t="str">
        <f t="shared" si="10"/>
        <v/>
      </c>
      <c r="DL14" s="72" t="str">
        <f t="shared" si="11"/>
        <v/>
      </c>
      <c r="DM14" s="72" t="str">
        <f t="shared" si="44"/>
        <v/>
      </c>
      <c r="DN14" s="72" t="str">
        <f t="shared" si="45"/>
        <v/>
      </c>
      <c r="DO14" s="72">
        <f t="shared" si="13"/>
        <v>2.7567602563207533E-5</v>
      </c>
      <c r="DP14" s="72">
        <f t="shared" si="13"/>
        <v>2.5338078824993164E-5</v>
      </c>
      <c r="DQ14" s="72">
        <f t="shared" si="13"/>
        <v>2.8375394977208331E-5</v>
      </c>
      <c r="DR14" s="72" t="str">
        <f t="shared" si="13"/>
        <v/>
      </c>
      <c r="DS14" s="72" t="str">
        <f t="shared" si="13"/>
        <v/>
      </c>
      <c r="DT14" s="72" t="str">
        <f t="shared" si="13"/>
        <v/>
      </c>
      <c r="DU14" s="72" t="str">
        <f t="shared" si="13"/>
        <v/>
      </c>
      <c r="DV14" s="72" t="str">
        <f t="shared" si="13"/>
        <v/>
      </c>
      <c r="DW14" s="72" t="str">
        <f t="shared" si="13"/>
        <v/>
      </c>
      <c r="DX14" s="72" t="str">
        <f t="shared" si="13"/>
        <v/>
      </c>
      <c r="DY14" s="72" t="str">
        <f t="shared" si="46"/>
        <v/>
      </c>
      <c r="DZ14" s="72" t="str">
        <f t="shared" si="47"/>
        <v/>
      </c>
    </row>
    <row r="15" spans="1:140" ht="15" customHeight="1" x14ac:dyDescent="0.25">
      <c r="A15" s="76" t="str">
        <f>'miRNA Table'!B14</f>
        <v>hsa-miR-92a-3p</v>
      </c>
      <c r="B15" s="69" t="s">
        <v>41</v>
      </c>
      <c r="C15" s="70">
        <f>IF('Test Sample Data'!C14="","",IF(SUM('Test Sample Data'!C$3:C$98)&gt;10,IF(AND(ISNUMBER('Test Sample Data'!C14),'Test Sample Data'!C14&lt;$C$108, 'Test Sample Data'!C14&gt;0),'Test Sample Data'!C14,$C$108),""))</f>
        <v>21</v>
      </c>
      <c r="D15" s="70">
        <f>IF('Test Sample Data'!D14="","",IF(SUM('Test Sample Data'!D$3:D$98)&gt;10,IF(AND(ISNUMBER('Test Sample Data'!D14),'Test Sample Data'!D14&lt;$C$108, 'Test Sample Data'!D14&gt;0),'Test Sample Data'!D14,$C$108),""))</f>
        <v>20.94</v>
      </c>
      <c r="E15" s="70">
        <f>IF('Test Sample Data'!E14="","",IF(SUM('Test Sample Data'!E$3:E$98)&gt;10,IF(AND(ISNUMBER('Test Sample Data'!E14),'Test Sample Data'!E14&lt;$C$108, 'Test Sample Data'!E14&gt;0),'Test Sample Data'!E14,$C$108),""))</f>
        <v>20.77</v>
      </c>
      <c r="F15" s="70" t="str">
        <f>IF('Test Sample Data'!F14="","",IF(SUM('Test Sample Data'!F$3:F$98)&gt;10,IF(AND(ISNUMBER('Test Sample Data'!F14),'Test Sample Data'!F14&lt;$C$108, 'Test Sample Data'!F14&gt;0),'Test Sample Data'!F14,$C$108),""))</f>
        <v/>
      </c>
      <c r="G15" s="70" t="str">
        <f>IF('Test Sample Data'!G14="","",IF(SUM('Test Sample Data'!G$3:G$98)&gt;10,IF(AND(ISNUMBER('Test Sample Data'!G14),'Test Sample Data'!G14&lt;$C$108, 'Test Sample Data'!G14&gt;0),'Test Sample Data'!G14,$C$108),""))</f>
        <v/>
      </c>
      <c r="H15" s="70" t="str">
        <f>IF('Test Sample Data'!H14="","",IF(SUM('Test Sample Data'!H$3:H$98)&gt;10,IF(AND(ISNUMBER('Test Sample Data'!H14),'Test Sample Data'!H14&lt;$C$108, 'Test Sample Data'!H14&gt;0),'Test Sample Data'!H14,$C$108),""))</f>
        <v/>
      </c>
      <c r="I15" s="70" t="str">
        <f>IF('Test Sample Data'!I14="","",IF(SUM('Test Sample Data'!I$3:I$98)&gt;10,IF(AND(ISNUMBER('Test Sample Data'!I14),'Test Sample Data'!I14&lt;$C$108, 'Test Sample Data'!I14&gt;0),'Test Sample Data'!I14,$C$108),""))</f>
        <v/>
      </c>
      <c r="J15" s="70" t="str">
        <f>IF('Test Sample Data'!J14="","",IF(SUM('Test Sample Data'!J$3:J$98)&gt;10,IF(AND(ISNUMBER('Test Sample Data'!J14),'Test Sample Data'!J14&lt;$C$108, 'Test Sample Data'!J14&gt;0),'Test Sample Data'!J14,$C$108),""))</f>
        <v/>
      </c>
      <c r="K15" s="70" t="str">
        <f>IF('Test Sample Data'!K14="","",IF(SUM('Test Sample Data'!K$3:K$98)&gt;10,IF(AND(ISNUMBER('Test Sample Data'!K14),'Test Sample Data'!K14&lt;$C$108, 'Test Sample Data'!K14&gt;0),'Test Sample Data'!K14,$C$108),""))</f>
        <v/>
      </c>
      <c r="L15" s="70" t="str">
        <f>IF('Test Sample Data'!L14="","",IF(SUM('Test Sample Data'!L$3:L$98)&gt;10,IF(AND(ISNUMBER('Test Sample Data'!L14),'Test Sample Data'!L14&lt;$C$108, 'Test Sample Data'!L14&gt;0),'Test Sample Data'!L14,$C$108),""))</f>
        <v/>
      </c>
      <c r="M15" s="70" t="str">
        <f>IF('Test Sample Data'!M14="","",IF(SUM('Test Sample Data'!M$3:M$98)&gt;10,IF(AND(ISNUMBER('Test Sample Data'!M14),'Test Sample Data'!M14&lt;$C$108, 'Test Sample Data'!M14&gt;0),'Test Sample Data'!M14,$C$108),""))</f>
        <v/>
      </c>
      <c r="N15" s="70" t="str">
        <f>IF('Test Sample Data'!N14="","",IF(SUM('Test Sample Data'!N$3:N$98)&gt;10,IF(AND(ISNUMBER('Test Sample Data'!N14),'Test Sample Data'!N14&lt;$C$108, 'Test Sample Data'!N14&gt;0),'Test Sample Data'!N14,$C$108),""))</f>
        <v/>
      </c>
      <c r="O15" s="69" t="str">
        <f>'miRNA Table'!B14</f>
        <v>hsa-miR-92a-3p</v>
      </c>
      <c r="P15" s="69" t="s">
        <v>41</v>
      </c>
      <c r="Q15" s="70">
        <f>IF('Control Sample Data'!C14="","",IF(SUM('Control Sample Data'!C$3:C$98)&gt;10,IF(AND(ISNUMBER('Control Sample Data'!C14),'Control Sample Data'!C14&lt;$C$108, 'Control Sample Data'!C14&gt;0),'Control Sample Data'!C14,$C$108),""))</f>
        <v>23.03</v>
      </c>
      <c r="R15" s="70">
        <f>IF('Control Sample Data'!D14="","",IF(SUM('Control Sample Data'!D$3:D$98)&gt;10,IF(AND(ISNUMBER('Control Sample Data'!D14),'Control Sample Data'!D14&lt;$C$108, 'Control Sample Data'!D14&gt;0),'Control Sample Data'!D14,$C$108),""))</f>
        <v>23.28</v>
      </c>
      <c r="S15" s="70">
        <f>IF('Control Sample Data'!E14="","",IF(SUM('Control Sample Data'!E$3:E$98)&gt;10,IF(AND(ISNUMBER('Control Sample Data'!E14),'Control Sample Data'!E14&lt;$C$108, 'Control Sample Data'!E14&gt;0),'Control Sample Data'!E14,$C$108),""))</f>
        <v>23.16</v>
      </c>
      <c r="T15" s="70" t="str">
        <f>IF('Control Sample Data'!F14="","",IF(SUM('Control Sample Data'!F$3:F$98)&gt;10,IF(AND(ISNUMBER('Control Sample Data'!F14),'Control Sample Data'!F14&lt;$C$108, 'Control Sample Data'!F14&gt;0),'Control Sample Data'!F14,$C$108),""))</f>
        <v/>
      </c>
      <c r="U15" s="70" t="str">
        <f>IF('Control Sample Data'!G14="","",IF(SUM('Control Sample Data'!G$3:G$98)&gt;10,IF(AND(ISNUMBER('Control Sample Data'!G14),'Control Sample Data'!G14&lt;$C$108, 'Control Sample Data'!G14&gt;0),'Control Sample Data'!G14,$C$108),""))</f>
        <v/>
      </c>
      <c r="V15" s="70" t="str">
        <f>IF('Control Sample Data'!H14="","",IF(SUM('Control Sample Data'!H$3:H$98)&gt;10,IF(AND(ISNUMBER('Control Sample Data'!H14),'Control Sample Data'!H14&lt;$C$108, 'Control Sample Data'!H14&gt;0),'Control Sample Data'!H14,$C$108),""))</f>
        <v/>
      </c>
      <c r="W15" s="70" t="str">
        <f>IF('Control Sample Data'!I14="","",IF(SUM('Control Sample Data'!I$3:I$98)&gt;10,IF(AND(ISNUMBER('Control Sample Data'!I14),'Control Sample Data'!I14&lt;$C$108, 'Control Sample Data'!I14&gt;0),'Control Sample Data'!I14,$C$108),""))</f>
        <v/>
      </c>
      <c r="X15" s="70" t="str">
        <f>IF('Control Sample Data'!J14="","",IF(SUM('Control Sample Data'!J$3:J$98)&gt;10,IF(AND(ISNUMBER('Control Sample Data'!J14),'Control Sample Data'!J14&lt;$C$108, 'Control Sample Data'!J14&gt;0),'Control Sample Data'!J14,$C$108),""))</f>
        <v/>
      </c>
      <c r="Y15" s="70" t="str">
        <f>IF('Control Sample Data'!K14="","",IF(SUM('Control Sample Data'!K$3:K$98)&gt;10,IF(AND(ISNUMBER('Control Sample Data'!K14),'Control Sample Data'!K14&lt;$C$108, 'Control Sample Data'!K14&gt;0),'Control Sample Data'!K14,$C$108),""))</f>
        <v/>
      </c>
      <c r="Z15" s="70" t="str">
        <f>IF('Control Sample Data'!L14="","",IF(SUM('Control Sample Data'!L$3:L$98)&gt;10,IF(AND(ISNUMBER('Control Sample Data'!L14),'Control Sample Data'!L14&lt;$C$108, 'Control Sample Data'!L14&gt;0),'Control Sample Data'!L14,$C$108),""))</f>
        <v/>
      </c>
      <c r="AA15" s="70" t="str">
        <f>IF('Control Sample Data'!M14="","",IF(SUM('Control Sample Data'!M$3:M$98)&gt;10,IF(AND(ISNUMBER('Control Sample Data'!M14),'Control Sample Data'!M14&lt;$C$108, 'Control Sample Data'!M14&gt;0),'Control Sample Data'!M14,$C$108),""))</f>
        <v/>
      </c>
      <c r="AB15" s="137" t="str">
        <f>IF('Control Sample Data'!N14="","",IF(SUM('Control Sample Data'!N$3:N$98)&gt;10,IF(AND(ISNUMBER('Control Sample Data'!N14),'Control Sample Data'!N14&lt;$C$108, 'Control Sample Data'!N14&gt;0),'Control Sample Data'!N14,$C$108),""))</f>
        <v/>
      </c>
      <c r="AC15" s="142">
        <f>IF(C15="","",IF(AND('miRNA Table'!$D$4="YES",'miRNA Table'!$D$6="YES"),C15-C$110,C15))</f>
        <v>21</v>
      </c>
      <c r="AD15" s="143">
        <f>IF(D15="","",IF(AND('miRNA Table'!$D$4="YES",'miRNA Table'!$D$6="YES"),D15-D$110,D15))</f>
        <v>20.94</v>
      </c>
      <c r="AE15" s="143">
        <f>IF(E15="","",IF(AND('miRNA Table'!$D$4="YES",'miRNA Table'!$D$6="YES"),E15-E$110,E15))</f>
        <v>20.77</v>
      </c>
      <c r="AF15" s="143" t="str">
        <f>IF(F15="","",IF(AND('miRNA Table'!$D$4="YES",'miRNA Table'!$D$6="YES"),F15-F$110,F15))</f>
        <v/>
      </c>
      <c r="AG15" s="143" t="str">
        <f>IF(G15="","",IF(AND('miRNA Table'!$D$4="YES",'miRNA Table'!$D$6="YES"),G15-G$110,G15))</f>
        <v/>
      </c>
      <c r="AH15" s="143" t="str">
        <f>IF(H15="","",IF(AND('miRNA Table'!$D$4="YES",'miRNA Table'!$D$6="YES"),H15-H$110,H15))</f>
        <v/>
      </c>
      <c r="AI15" s="143" t="str">
        <f>IF(I15="","",IF(AND('miRNA Table'!$D$4="YES",'miRNA Table'!$D$6="YES"),I15-I$110,I15))</f>
        <v/>
      </c>
      <c r="AJ15" s="143" t="str">
        <f>IF(J15="","",IF(AND('miRNA Table'!$D$4="YES",'miRNA Table'!$D$6="YES"),J15-J$110,J15))</f>
        <v/>
      </c>
      <c r="AK15" s="143" t="str">
        <f>IF(K15="","",IF(AND('miRNA Table'!$D$4="YES",'miRNA Table'!$D$6="YES"),K15-K$110,K15))</f>
        <v/>
      </c>
      <c r="AL15" s="143" t="str">
        <f>IF(L15="","",IF(AND('miRNA Table'!$D$4="YES",'miRNA Table'!$D$6="YES"),L15-L$110,L15))</f>
        <v/>
      </c>
      <c r="AM15" s="143" t="str">
        <f>IF(M15="","",IF(AND('miRNA Table'!$D$4="YES",'miRNA Table'!$D$6="YES"),M15-M$110,M15))</f>
        <v/>
      </c>
      <c r="AN15" s="144" t="str">
        <f>IF(N15="","",IF(AND('miRNA Table'!$D$4="YES",'miRNA Table'!$D$6="YES"),N15-N$110,N15))</f>
        <v/>
      </c>
      <c r="AO15" s="148">
        <f>IF(Q15="","",IF(AND('miRNA Table'!$D$4="YES",'miRNA Table'!$D$6="YES"),Q15-Q$110,Q15))</f>
        <v>23.03</v>
      </c>
      <c r="AP15" s="149">
        <f>IF(R15="","",IF(AND('miRNA Table'!$D$4="YES",'miRNA Table'!$D$6="YES"),R15-R$110,R15))</f>
        <v>23.28</v>
      </c>
      <c r="AQ15" s="149">
        <f>IF(S15="","",IF(AND('miRNA Table'!$D$4="YES",'miRNA Table'!$D$6="YES"),S15-S$110,S15))</f>
        <v>23.16</v>
      </c>
      <c r="AR15" s="149" t="str">
        <f>IF(T15="","",IF(AND('miRNA Table'!$D$4="YES",'miRNA Table'!$D$6="YES"),T15-T$110,T15))</f>
        <v/>
      </c>
      <c r="AS15" s="149" t="str">
        <f>IF(U15="","",IF(AND('miRNA Table'!$D$4="YES",'miRNA Table'!$D$6="YES"),U15-U$110,U15))</f>
        <v/>
      </c>
      <c r="AT15" s="149" t="str">
        <f>IF(V15="","",IF(AND('miRNA Table'!$D$4="YES",'miRNA Table'!$D$6="YES"),V15-V$110,V15))</f>
        <v/>
      </c>
      <c r="AU15" s="149" t="str">
        <f>IF(W15="","",IF(AND('miRNA Table'!$D$4="YES",'miRNA Table'!$D$6="YES"),W15-W$110,W15))</f>
        <v/>
      </c>
      <c r="AV15" s="149" t="str">
        <f>IF(X15="","",IF(AND('miRNA Table'!$D$4="YES",'miRNA Table'!$D$6="YES"),X15-X$110,X15))</f>
        <v/>
      </c>
      <c r="AW15" s="149" t="str">
        <f>IF(Y15="","",IF(AND('miRNA Table'!$D$4="YES",'miRNA Table'!$D$6="YES"),Y15-Y$110,Y15))</f>
        <v/>
      </c>
      <c r="AX15" s="149" t="str">
        <f>IF(Z15="","",IF(AND('miRNA Table'!$D$4="YES",'miRNA Table'!$D$6="YES"),Z15-Z$110,Z15))</f>
        <v/>
      </c>
      <c r="AY15" s="149" t="str">
        <f>IF(AA15="","",IF(AND('miRNA Table'!$D$4="YES",'miRNA Table'!$D$6="YES"),AA15-AA$110,AA15))</f>
        <v/>
      </c>
      <c r="AZ15" s="150" t="str">
        <f>IF(AB15="","",IF(AND('miRNA Table'!$D$4="YES",'miRNA Table'!$D$6="YES"),AB15-AB$110,AB15))</f>
        <v/>
      </c>
      <c r="BA15" s="157" t="str">
        <f>IF(ISERROR(VLOOKUP('Choose Reference miRNAs'!$A14,$A$4:$AZ$99,29,0)),"",VLOOKUP('Choose Reference miRNAs'!$A14,$A$4:$AZ$99,29,0))</f>
        <v/>
      </c>
      <c r="BB15" s="158" t="str">
        <f>IF(ISERROR(VLOOKUP('Choose Reference miRNAs'!$A14,$A$4:$AZ$99,30,0)),"",VLOOKUP('Choose Reference miRNAs'!$A14,$A$4:$AZ$99,30,0))</f>
        <v/>
      </c>
      <c r="BC15" s="158" t="str">
        <f>IF(ISERROR(VLOOKUP('Choose Reference miRNAs'!$A14,$A$4:$AZ$99,31,0)),"",VLOOKUP('Choose Reference miRNAs'!$A14,$A$4:$AZ$99,31,0))</f>
        <v/>
      </c>
      <c r="BD15" s="158" t="str">
        <f>IF(ISERROR(VLOOKUP('Choose Reference miRNAs'!$A14,$A$4:$AZ$99,32,0)),"",VLOOKUP('Choose Reference miRNAs'!$A14,$A$4:$AZ$99,32,0))</f>
        <v/>
      </c>
      <c r="BE15" s="158" t="str">
        <f>IF(ISERROR(VLOOKUP('Choose Reference miRNAs'!$A14,$A$4:$AZ$99,33,0)),"",VLOOKUP('Choose Reference miRNAs'!$A14,$A$4:$AZ$99,33,0))</f>
        <v/>
      </c>
      <c r="BF15" s="158" t="str">
        <f>IF(ISERROR(VLOOKUP('Choose Reference miRNAs'!$A14,$A$4:$AZ$99,34,0)),"",VLOOKUP('Choose Reference miRNAs'!$A14,$A$4:$AZ$99,34,0))</f>
        <v/>
      </c>
      <c r="BG15" s="158" t="str">
        <f>IF(ISERROR(VLOOKUP('Choose Reference miRNAs'!$A14,$A$4:$AZ$99,35,0)),"",VLOOKUP('Choose Reference miRNAs'!$A14,$A$4:$AZ$99,35,0))</f>
        <v/>
      </c>
      <c r="BH15" s="158" t="str">
        <f>IF(ISERROR(VLOOKUP('Choose Reference miRNAs'!$A14,$A$4:$AZ$99,36,0)),"",VLOOKUP('Choose Reference miRNAs'!$A14,$A$4:$AZ$99,36,0))</f>
        <v/>
      </c>
      <c r="BI15" s="158" t="str">
        <f>IF(ISERROR(VLOOKUP('Choose Reference miRNAs'!$A14,$A$4:$AZ$99,37,0)),"",VLOOKUP('Choose Reference miRNAs'!$A14,$A$4:$AZ$99,37,0))</f>
        <v/>
      </c>
      <c r="BJ15" s="158" t="str">
        <f>IF(ISERROR(VLOOKUP('Choose Reference miRNAs'!$A14,$A$4:$AZ$99,38,0)),"",VLOOKUP('Choose Reference miRNAs'!$A14,$A$4:$AZ$99,38,0))</f>
        <v/>
      </c>
      <c r="BK15" s="158" t="str">
        <f>IF(ISERROR(VLOOKUP('Choose Reference miRNAs'!$A14,$A$4:$AZ$99,39,0)),"",VLOOKUP('Choose Reference miRNAs'!$A14,$A$4:$AZ$99,39,0))</f>
        <v/>
      </c>
      <c r="BL15" s="159" t="str">
        <f>IF(ISERROR(VLOOKUP('Choose Reference miRNAs'!$A14,$A$4:$AZ$99,40,0)),"",VLOOKUP('Choose Reference miRNAs'!$A14,$A$4:$AZ$99,40,0))</f>
        <v/>
      </c>
      <c r="BM15" s="157" t="str">
        <f>IF(ISERROR(VLOOKUP('Choose Reference miRNAs'!$A14,$A$4:$AZ$99,41,0)),"",VLOOKUP('Choose Reference miRNAs'!$A14,$A$4:$AZ$99,41,0))</f>
        <v/>
      </c>
      <c r="BN15" s="158" t="str">
        <f>IF(ISERROR(VLOOKUP('Choose Reference miRNAs'!$A14,$A$4:$AZ$99,42,0)),"",VLOOKUP('Choose Reference miRNAs'!$A14,$A$4:$AZ$99,42,0))</f>
        <v/>
      </c>
      <c r="BO15" s="158" t="str">
        <f>IF(ISERROR(VLOOKUP('Choose Reference miRNAs'!$A14,$A$4:$AZ$99,43,0)),"",VLOOKUP('Choose Reference miRNAs'!$A14,$A$4:$AZ$99,43,0))</f>
        <v/>
      </c>
      <c r="BP15" s="158" t="str">
        <f>IF(ISERROR(VLOOKUP('Choose Reference miRNAs'!$A14,$A$4:$AZ$99,44,0)),"",VLOOKUP('Choose Reference miRNAs'!$A14,$A$4:$AZ$99,44,0))</f>
        <v/>
      </c>
      <c r="BQ15" s="158" t="str">
        <f>IF(ISERROR(VLOOKUP('Choose Reference miRNAs'!$A14,$A$4:$AZ$99,45,0)),"",VLOOKUP('Choose Reference miRNAs'!$A14,$A$4:$AZ$99,45,0))</f>
        <v/>
      </c>
      <c r="BR15" s="158" t="str">
        <f>IF(ISERROR(VLOOKUP('Choose Reference miRNAs'!$A14,$A$4:$AZ$99,46,0)),"",VLOOKUP('Choose Reference miRNAs'!$A14,$A$4:$AZ$99,46,0))</f>
        <v/>
      </c>
      <c r="BS15" s="158" t="str">
        <f>IF(ISERROR(VLOOKUP('Choose Reference miRNAs'!$A14,$A$4:$AZ$99,47,0)),"",VLOOKUP('Choose Reference miRNAs'!$A14,$A$4:$AZ$99,47,0))</f>
        <v/>
      </c>
      <c r="BT15" s="158" t="str">
        <f>IF(ISERROR(VLOOKUP('Choose Reference miRNAs'!$A14,$A$4:$AZ$99,48,0)),"",VLOOKUP('Choose Reference miRNAs'!$A14,$A$4:$AZ$99,48,0))</f>
        <v/>
      </c>
      <c r="BU15" s="158" t="str">
        <f>IF(ISERROR(VLOOKUP('Choose Reference miRNAs'!$A14,$A$4:$AZ$99,49,0)),"",VLOOKUP('Choose Reference miRNAs'!$A14,$A$4:$AZ$99,49,0))</f>
        <v/>
      </c>
      <c r="BV15" s="158" t="str">
        <f>IF(ISERROR(VLOOKUP('Choose Reference miRNAs'!$A14,$A$4:$AZ$99,50,0)),"",VLOOKUP('Choose Reference miRNAs'!$A14,$A$4:$AZ$99,50,0))</f>
        <v/>
      </c>
      <c r="BW15" s="158" t="str">
        <f>IF(ISERROR(VLOOKUP('Choose Reference miRNAs'!$A14,$A$4:$AZ$99,51,0)),"",VLOOKUP('Choose Reference miRNAs'!$A14,$A$4:$AZ$99,51,0))</f>
        <v/>
      </c>
      <c r="BX15" s="159" t="str">
        <f>IF(ISERROR(VLOOKUP('Choose Reference miRNAs'!$A14,$A$4:$AZ$99,52,0)),"",VLOOKUP('Choose Reference miRNAs'!$A14,$A$4:$AZ$99,52,0))</f>
        <v/>
      </c>
      <c r="BY15" s="71" t="str">
        <f t="shared" si="16"/>
        <v>hsa-miR-92a-3p</v>
      </c>
      <c r="BZ15" s="69" t="s">
        <v>41</v>
      </c>
      <c r="CA15" s="70">
        <f t="shared" si="17"/>
        <v>1.4683333333333302</v>
      </c>
      <c r="CB15" s="70">
        <f t="shared" si="18"/>
        <v>1.3133333333333361</v>
      </c>
      <c r="CC15" s="70">
        <f t="shared" si="19"/>
        <v>1.1866666666666674</v>
      </c>
      <c r="CD15" s="70" t="str">
        <f t="shared" si="20"/>
        <v/>
      </c>
      <c r="CE15" s="70" t="str">
        <f t="shared" si="21"/>
        <v/>
      </c>
      <c r="CF15" s="70" t="str">
        <f t="shared" si="22"/>
        <v/>
      </c>
      <c r="CG15" s="70" t="str">
        <f t="shared" si="23"/>
        <v/>
      </c>
      <c r="CH15" s="70" t="str">
        <f t="shared" si="24"/>
        <v/>
      </c>
      <c r="CI15" s="70" t="str">
        <f t="shared" si="25"/>
        <v/>
      </c>
      <c r="CJ15" s="70" t="str">
        <f t="shared" si="26"/>
        <v/>
      </c>
      <c r="CK15" s="70" t="str">
        <f t="shared" si="27"/>
        <v/>
      </c>
      <c r="CL15" s="70" t="str">
        <f t="shared" si="28"/>
        <v/>
      </c>
      <c r="CM15" s="70">
        <f t="shared" si="29"/>
        <v>3.1766666666666659</v>
      </c>
      <c r="CN15" s="70">
        <f t="shared" si="30"/>
        <v>3.5483333333333356</v>
      </c>
      <c r="CO15" s="70">
        <f t="shared" si="31"/>
        <v>3.2650000000000006</v>
      </c>
      <c r="CP15" s="70" t="str">
        <f t="shared" si="32"/>
        <v/>
      </c>
      <c r="CQ15" s="70" t="str">
        <f t="shared" si="33"/>
        <v/>
      </c>
      <c r="CR15" s="70" t="str">
        <f t="shared" si="34"/>
        <v/>
      </c>
      <c r="CS15" s="70" t="str">
        <f t="shared" si="35"/>
        <v/>
      </c>
      <c r="CT15" s="70" t="str">
        <f t="shared" si="36"/>
        <v/>
      </c>
      <c r="CU15" s="70" t="str">
        <f t="shared" si="37"/>
        <v/>
      </c>
      <c r="CV15" s="70" t="str">
        <f t="shared" si="38"/>
        <v/>
      </c>
      <c r="CW15" s="70" t="str">
        <f t="shared" si="39"/>
        <v/>
      </c>
      <c r="CX15" s="70" t="str">
        <f t="shared" si="40"/>
        <v/>
      </c>
      <c r="CY15" s="41">
        <f t="shared" si="41"/>
        <v>1.3227777777777778</v>
      </c>
      <c r="CZ15" s="41">
        <f t="shared" si="42"/>
        <v>3.3300000000000005</v>
      </c>
      <c r="DA15" s="71" t="str">
        <f t="shared" si="43"/>
        <v>hsa-miR-92a-3p</v>
      </c>
      <c r="DB15" s="69" t="s">
        <v>41</v>
      </c>
      <c r="DC15" s="72">
        <f t="shared" si="2"/>
        <v>0.36139956295990378</v>
      </c>
      <c r="DD15" s="72">
        <f t="shared" si="3"/>
        <v>0.40239008621795436</v>
      </c>
      <c r="DE15" s="72">
        <f t="shared" si="4"/>
        <v>0.43931672611060668</v>
      </c>
      <c r="DF15" s="72" t="str">
        <f t="shared" si="5"/>
        <v/>
      </c>
      <c r="DG15" s="72" t="str">
        <f t="shared" si="6"/>
        <v/>
      </c>
      <c r="DH15" s="72" t="str">
        <f t="shared" si="7"/>
        <v/>
      </c>
      <c r="DI15" s="72" t="str">
        <f t="shared" si="8"/>
        <v/>
      </c>
      <c r="DJ15" s="72" t="str">
        <f t="shared" si="9"/>
        <v/>
      </c>
      <c r="DK15" s="72" t="str">
        <f t="shared" si="10"/>
        <v/>
      </c>
      <c r="DL15" s="72" t="str">
        <f t="shared" si="11"/>
        <v/>
      </c>
      <c r="DM15" s="72" t="str">
        <f t="shared" si="44"/>
        <v/>
      </c>
      <c r="DN15" s="72" t="str">
        <f t="shared" si="45"/>
        <v/>
      </c>
      <c r="DO15" s="72">
        <f t="shared" si="13"/>
        <v>0.1105931038974558</v>
      </c>
      <c r="DP15" s="72">
        <f t="shared" si="13"/>
        <v>8.5476205015376047E-2</v>
      </c>
      <c r="DQ15" s="72">
        <f t="shared" si="13"/>
        <v>0.10402484183894055</v>
      </c>
      <c r="DR15" s="72" t="str">
        <f t="shared" si="13"/>
        <v/>
      </c>
      <c r="DS15" s="72" t="str">
        <f t="shared" si="13"/>
        <v/>
      </c>
      <c r="DT15" s="72" t="str">
        <f t="shared" si="13"/>
        <v/>
      </c>
      <c r="DU15" s="72" t="str">
        <f t="shared" si="13"/>
        <v/>
      </c>
      <c r="DV15" s="72" t="str">
        <f t="shared" si="13"/>
        <v/>
      </c>
      <c r="DW15" s="72" t="str">
        <f t="shared" si="13"/>
        <v/>
      </c>
      <c r="DX15" s="72" t="str">
        <f t="shared" si="13"/>
        <v/>
      </c>
      <c r="DY15" s="72" t="str">
        <f t="shared" si="46"/>
        <v/>
      </c>
      <c r="DZ15" s="72" t="str">
        <f t="shared" si="47"/>
        <v/>
      </c>
    </row>
    <row r="16" spans="1:140" ht="15" customHeight="1" x14ac:dyDescent="0.25">
      <c r="A16" s="76" t="str">
        <f>'miRNA Table'!B15</f>
        <v>hsa-miR-184</v>
      </c>
      <c r="B16" s="69" t="s">
        <v>42</v>
      </c>
      <c r="C16" s="70">
        <f>IF('Test Sample Data'!C15="","",IF(SUM('Test Sample Data'!C$3:C$98)&gt;10,IF(AND(ISNUMBER('Test Sample Data'!C15),'Test Sample Data'!C15&lt;$C$108, 'Test Sample Data'!C15&gt;0),'Test Sample Data'!C15,$C$108),""))</f>
        <v>35</v>
      </c>
      <c r="D16" s="70">
        <f>IF('Test Sample Data'!D15="","",IF(SUM('Test Sample Data'!D$3:D$98)&gt;10,IF(AND(ISNUMBER('Test Sample Data'!D15),'Test Sample Data'!D15&lt;$C$108, 'Test Sample Data'!D15&gt;0),'Test Sample Data'!D15,$C$108),""))</f>
        <v>35</v>
      </c>
      <c r="E16" s="70">
        <f>IF('Test Sample Data'!E15="","",IF(SUM('Test Sample Data'!E$3:E$98)&gt;10,IF(AND(ISNUMBER('Test Sample Data'!E15),'Test Sample Data'!E15&lt;$C$108, 'Test Sample Data'!E15&gt;0),'Test Sample Data'!E15,$C$108),""))</f>
        <v>34.44</v>
      </c>
      <c r="F16" s="70" t="str">
        <f>IF('Test Sample Data'!F15="","",IF(SUM('Test Sample Data'!F$3:F$98)&gt;10,IF(AND(ISNUMBER('Test Sample Data'!F15),'Test Sample Data'!F15&lt;$C$108, 'Test Sample Data'!F15&gt;0),'Test Sample Data'!F15,$C$108),""))</f>
        <v/>
      </c>
      <c r="G16" s="70" t="str">
        <f>IF('Test Sample Data'!G15="","",IF(SUM('Test Sample Data'!G$3:G$98)&gt;10,IF(AND(ISNUMBER('Test Sample Data'!G15),'Test Sample Data'!G15&lt;$C$108, 'Test Sample Data'!G15&gt;0),'Test Sample Data'!G15,$C$108),""))</f>
        <v/>
      </c>
      <c r="H16" s="70" t="str">
        <f>IF('Test Sample Data'!H15="","",IF(SUM('Test Sample Data'!H$3:H$98)&gt;10,IF(AND(ISNUMBER('Test Sample Data'!H15),'Test Sample Data'!H15&lt;$C$108, 'Test Sample Data'!H15&gt;0),'Test Sample Data'!H15,$C$108),""))</f>
        <v/>
      </c>
      <c r="I16" s="70" t="str">
        <f>IF('Test Sample Data'!I15="","",IF(SUM('Test Sample Data'!I$3:I$98)&gt;10,IF(AND(ISNUMBER('Test Sample Data'!I15),'Test Sample Data'!I15&lt;$C$108, 'Test Sample Data'!I15&gt;0),'Test Sample Data'!I15,$C$108),""))</f>
        <v/>
      </c>
      <c r="J16" s="70" t="str">
        <f>IF('Test Sample Data'!J15="","",IF(SUM('Test Sample Data'!J$3:J$98)&gt;10,IF(AND(ISNUMBER('Test Sample Data'!J15),'Test Sample Data'!J15&lt;$C$108, 'Test Sample Data'!J15&gt;0),'Test Sample Data'!J15,$C$108),""))</f>
        <v/>
      </c>
      <c r="K16" s="70" t="str">
        <f>IF('Test Sample Data'!K15="","",IF(SUM('Test Sample Data'!K$3:K$98)&gt;10,IF(AND(ISNUMBER('Test Sample Data'!K15),'Test Sample Data'!K15&lt;$C$108, 'Test Sample Data'!K15&gt;0),'Test Sample Data'!K15,$C$108),""))</f>
        <v/>
      </c>
      <c r="L16" s="70" t="str">
        <f>IF('Test Sample Data'!L15="","",IF(SUM('Test Sample Data'!L$3:L$98)&gt;10,IF(AND(ISNUMBER('Test Sample Data'!L15),'Test Sample Data'!L15&lt;$C$108, 'Test Sample Data'!L15&gt;0),'Test Sample Data'!L15,$C$108),""))</f>
        <v/>
      </c>
      <c r="M16" s="70" t="str">
        <f>IF('Test Sample Data'!M15="","",IF(SUM('Test Sample Data'!M$3:M$98)&gt;10,IF(AND(ISNUMBER('Test Sample Data'!M15),'Test Sample Data'!M15&lt;$C$108, 'Test Sample Data'!M15&gt;0),'Test Sample Data'!M15,$C$108),""))</f>
        <v/>
      </c>
      <c r="N16" s="70" t="str">
        <f>IF('Test Sample Data'!N15="","",IF(SUM('Test Sample Data'!N$3:N$98)&gt;10,IF(AND(ISNUMBER('Test Sample Data'!N15),'Test Sample Data'!N15&lt;$C$108, 'Test Sample Data'!N15&gt;0),'Test Sample Data'!N15,$C$108),""))</f>
        <v/>
      </c>
      <c r="O16" s="69" t="str">
        <f>'miRNA Table'!B15</f>
        <v>hsa-miR-184</v>
      </c>
      <c r="P16" s="69" t="s">
        <v>42</v>
      </c>
      <c r="Q16" s="70">
        <f>IF('Control Sample Data'!C15="","",IF(SUM('Control Sample Data'!C$3:C$98)&gt;10,IF(AND(ISNUMBER('Control Sample Data'!C15),'Control Sample Data'!C15&lt;$C$108, 'Control Sample Data'!C15&gt;0),'Control Sample Data'!C15,$C$108),""))</f>
        <v>34.1</v>
      </c>
      <c r="R16" s="70">
        <f>IF('Control Sample Data'!D15="","",IF(SUM('Control Sample Data'!D$3:D$98)&gt;10,IF(AND(ISNUMBER('Control Sample Data'!D15),'Control Sample Data'!D15&lt;$C$108, 'Control Sample Data'!D15&gt;0),'Control Sample Data'!D15,$C$108),""))</f>
        <v>34.36</v>
      </c>
      <c r="S16" s="70">
        <f>IF('Control Sample Data'!E15="","",IF(SUM('Control Sample Data'!E$3:E$98)&gt;10,IF(AND(ISNUMBER('Control Sample Data'!E15),'Control Sample Data'!E15&lt;$C$108, 'Control Sample Data'!E15&gt;0),'Control Sample Data'!E15,$C$108),""))</f>
        <v>32.92</v>
      </c>
      <c r="T16" s="70" t="str">
        <f>IF('Control Sample Data'!F15="","",IF(SUM('Control Sample Data'!F$3:F$98)&gt;10,IF(AND(ISNUMBER('Control Sample Data'!F15),'Control Sample Data'!F15&lt;$C$108, 'Control Sample Data'!F15&gt;0),'Control Sample Data'!F15,$C$108),""))</f>
        <v/>
      </c>
      <c r="U16" s="70" t="str">
        <f>IF('Control Sample Data'!G15="","",IF(SUM('Control Sample Data'!G$3:G$98)&gt;10,IF(AND(ISNUMBER('Control Sample Data'!G15),'Control Sample Data'!G15&lt;$C$108, 'Control Sample Data'!G15&gt;0),'Control Sample Data'!G15,$C$108),""))</f>
        <v/>
      </c>
      <c r="V16" s="70" t="str">
        <f>IF('Control Sample Data'!H15="","",IF(SUM('Control Sample Data'!H$3:H$98)&gt;10,IF(AND(ISNUMBER('Control Sample Data'!H15),'Control Sample Data'!H15&lt;$C$108, 'Control Sample Data'!H15&gt;0),'Control Sample Data'!H15,$C$108),""))</f>
        <v/>
      </c>
      <c r="W16" s="70" t="str">
        <f>IF('Control Sample Data'!I15="","",IF(SUM('Control Sample Data'!I$3:I$98)&gt;10,IF(AND(ISNUMBER('Control Sample Data'!I15),'Control Sample Data'!I15&lt;$C$108, 'Control Sample Data'!I15&gt;0),'Control Sample Data'!I15,$C$108),""))</f>
        <v/>
      </c>
      <c r="X16" s="70" t="str">
        <f>IF('Control Sample Data'!J15="","",IF(SUM('Control Sample Data'!J$3:J$98)&gt;10,IF(AND(ISNUMBER('Control Sample Data'!J15),'Control Sample Data'!J15&lt;$C$108, 'Control Sample Data'!J15&gt;0),'Control Sample Data'!J15,$C$108),""))</f>
        <v/>
      </c>
      <c r="Y16" s="70" t="str">
        <f>IF('Control Sample Data'!K15="","",IF(SUM('Control Sample Data'!K$3:K$98)&gt;10,IF(AND(ISNUMBER('Control Sample Data'!K15),'Control Sample Data'!K15&lt;$C$108, 'Control Sample Data'!K15&gt;0),'Control Sample Data'!K15,$C$108),""))</f>
        <v/>
      </c>
      <c r="Z16" s="70" t="str">
        <f>IF('Control Sample Data'!L15="","",IF(SUM('Control Sample Data'!L$3:L$98)&gt;10,IF(AND(ISNUMBER('Control Sample Data'!L15),'Control Sample Data'!L15&lt;$C$108, 'Control Sample Data'!L15&gt;0),'Control Sample Data'!L15,$C$108),""))</f>
        <v/>
      </c>
      <c r="AA16" s="70" t="str">
        <f>IF('Control Sample Data'!M15="","",IF(SUM('Control Sample Data'!M$3:M$98)&gt;10,IF(AND(ISNUMBER('Control Sample Data'!M15),'Control Sample Data'!M15&lt;$C$108, 'Control Sample Data'!M15&gt;0),'Control Sample Data'!M15,$C$108),""))</f>
        <v/>
      </c>
      <c r="AB16" s="137" t="str">
        <f>IF('Control Sample Data'!N15="","",IF(SUM('Control Sample Data'!N$3:N$98)&gt;10,IF(AND(ISNUMBER('Control Sample Data'!N15),'Control Sample Data'!N15&lt;$C$108, 'Control Sample Data'!N15&gt;0),'Control Sample Data'!N15,$C$108),""))</f>
        <v/>
      </c>
      <c r="AC16" s="142">
        <f>IF(C16="","",IF(AND('miRNA Table'!$D$4="YES",'miRNA Table'!$D$6="YES"),C16-C$110,C16))</f>
        <v>35</v>
      </c>
      <c r="AD16" s="143">
        <f>IF(D16="","",IF(AND('miRNA Table'!$D$4="YES",'miRNA Table'!$D$6="YES"),D16-D$110,D16))</f>
        <v>35</v>
      </c>
      <c r="AE16" s="143">
        <f>IF(E16="","",IF(AND('miRNA Table'!$D$4="YES",'miRNA Table'!$D$6="YES"),E16-E$110,E16))</f>
        <v>34.44</v>
      </c>
      <c r="AF16" s="143" t="str">
        <f>IF(F16="","",IF(AND('miRNA Table'!$D$4="YES",'miRNA Table'!$D$6="YES"),F16-F$110,F16))</f>
        <v/>
      </c>
      <c r="AG16" s="143" t="str">
        <f>IF(G16="","",IF(AND('miRNA Table'!$D$4="YES",'miRNA Table'!$D$6="YES"),G16-G$110,G16))</f>
        <v/>
      </c>
      <c r="AH16" s="143" t="str">
        <f>IF(H16="","",IF(AND('miRNA Table'!$D$4="YES",'miRNA Table'!$D$6="YES"),H16-H$110,H16))</f>
        <v/>
      </c>
      <c r="AI16" s="143" t="str">
        <f>IF(I16="","",IF(AND('miRNA Table'!$D$4="YES",'miRNA Table'!$D$6="YES"),I16-I$110,I16))</f>
        <v/>
      </c>
      <c r="AJ16" s="143" t="str">
        <f>IF(J16="","",IF(AND('miRNA Table'!$D$4="YES",'miRNA Table'!$D$6="YES"),J16-J$110,J16))</f>
        <v/>
      </c>
      <c r="AK16" s="143" t="str">
        <f>IF(K16="","",IF(AND('miRNA Table'!$D$4="YES",'miRNA Table'!$D$6="YES"),K16-K$110,K16))</f>
        <v/>
      </c>
      <c r="AL16" s="143" t="str">
        <f>IF(L16="","",IF(AND('miRNA Table'!$D$4="YES",'miRNA Table'!$D$6="YES"),L16-L$110,L16))</f>
        <v/>
      </c>
      <c r="AM16" s="143" t="str">
        <f>IF(M16="","",IF(AND('miRNA Table'!$D$4="YES",'miRNA Table'!$D$6="YES"),M16-M$110,M16))</f>
        <v/>
      </c>
      <c r="AN16" s="144" t="str">
        <f>IF(N16="","",IF(AND('miRNA Table'!$D$4="YES",'miRNA Table'!$D$6="YES"),N16-N$110,N16))</f>
        <v/>
      </c>
      <c r="AO16" s="148">
        <f>IF(Q16="","",IF(AND('miRNA Table'!$D$4="YES",'miRNA Table'!$D$6="YES"),Q16-Q$110,Q16))</f>
        <v>34.1</v>
      </c>
      <c r="AP16" s="149">
        <f>IF(R16="","",IF(AND('miRNA Table'!$D$4="YES",'miRNA Table'!$D$6="YES"),R16-R$110,R16))</f>
        <v>34.36</v>
      </c>
      <c r="AQ16" s="149">
        <f>IF(S16="","",IF(AND('miRNA Table'!$D$4="YES",'miRNA Table'!$D$6="YES"),S16-S$110,S16))</f>
        <v>32.92</v>
      </c>
      <c r="AR16" s="149" t="str">
        <f>IF(T16="","",IF(AND('miRNA Table'!$D$4="YES",'miRNA Table'!$D$6="YES"),T16-T$110,T16))</f>
        <v/>
      </c>
      <c r="AS16" s="149" t="str">
        <f>IF(U16="","",IF(AND('miRNA Table'!$D$4="YES",'miRNA Table'!$D$6="YES"),U16-U$110,U16))</f>
        <v/>
      </c>
      <c r="AT16" s="149" t="str">
        <f>IF(V16="","",IF(AND('miRNA Table'!$D$4="YES",'miRNA Table'!$D$6="YES"),V16-V$110,V16))</f>
        <v/>
      </c>
      <c r="AU16" s="149" t="str">
        <f>IF(W16="","",IF(AND('miRNA Table'!$D$4="YES",'miRNA Table'!$D$6="YES"),W16-W$110,W16))</f>
        <v/>
      </c>
      <c r="AV16" s="149" t="str">
        <f>IF(X16="","",IF(AND('miRNA Table'!$D$4="YES",'miRNA Table'!$D$6="YES"),X16-X$110,X16))</f>
        <v/>
      </c>
      <c r="AW16" s="149" t="str">
        <f>IF(Y16="","",IF(AND('miRNA Table'!$D$4="YES",'miRNA Table'!$D$6="YES"),Y16-Y$110,Y16))</f>
        <v/>
      </c>
      <c r="AX16" s="149" t="str">
        <f>IF(Z16="","",IF(AND('miRNA Table'!$D$4="YES",'miRNA Table'!$D$6="YES"),Z16-Z$110,Z16))</f>
        <v/>
      </c>
      <c r="AY16" s="149" t="str">
        <f>IF(AA16="","",IF(AND('miRNA Table'!$D$4="YES",'miRNA Table'!$D$6="YES"),AA16-AA$110,AA16))</f>
        <v/>
      </c>
      <c r="AZ16" s="150" t="str">
        <f>IF(AB16="","",IF(AND('miRNA Table'!$D$4="YES",'miRNA Table'!$D$6="YES"),AB16-AB$110,AB16))</f>
        <v/>
      </c>
      <c r="BA16" s="157" t="str">
        <f>IF(ISERROR(VLOOKUP('Choose Reference miRNAs'!$A15,$A$4:$AZ$99,29,0)),"",VLOOKUP('Choose Reference miRNAs'!$A15,$A$4:$AZ$99,29,0))</f>
        <v/>
      </c>
      <c r="BB16" s="158" t="str">
        <f>IF(ISERROR(VLOOKUP('Choose Reference miRNAs'!$A15,$A$4:$AZ$99,30,0)),"",VLOOKUP('Choose Reference miRNAs'!$A15,$A$4:$AZ$99,30,0))</f>
        <v/>
      </c>
      <c r="BC16" s="158" t="str">
        <f>IF(ISERROR(VLOOKUP('Choose Reference miRNAs'!$A15,$A$4:$AZ$99,31,0)),"",VLOOKUP('Choose Reference miRNAs'!$A15,$A$4:$AZ$99,31,0))</f>
        <v/>
      </c>
      <c r="BD16" s="158" t="str">
        <f>IF(ISERROR(VLOOKUP('Choose Reference miRNAs'!$A15,$A$4:$AZ$99,32,0)),"",VLOOKUP('Choose Reference miRNAs'!$A15,$A$4:$AZ$99,32,0))</f>
        <v/>
      </c>
      <c r="BE16" s="158" t="str">
        <f>IF(ISERROR(VLOOKUP('Choose Reference miRNAs'!$A15,$A$4:$AZ$99,33,0)),"",VLOOKUP('Choose Reference miRNAs'!$A15,$A$4:$AZ$99,33,0))</f>
        <v/>
      </c>
      <c r="BF16" s="158" t="str">
        <f>IF(ISERROR(VLOOKUP('Choose Reference miRNAs'!$A15,$A$4:$AZ$99,34,0)),"",VLOOKUP('Choose Reference miRNAs'!$A15,$A$4:$AZ$99,34,0))</f>
        <v/>
      </c>
      <c r="BG16" s="158" t="str">
        <f>IF(ISERROR(VLOOKUP('Choose Reference miRNAs'!$A15,$A$4:$AZ$99,35,0)),"",VLOOKUP('Choose Reference miRNAs'!$A15,$A$4:$AZ$99,35,0))</f>
        <v/>
      </c>
      <c r="BH16" s="158" t="str">
        <f>IF(ISERROR(VLOOKUP('Choose Reference miRNAs'!$A15,$A$4:$AZ$99,36,0)),"",VLOOKUP('Choose Reference miRNAs'!$A15,$A$4:$AZ$99,36,0))</f>
        <v/>
      </c>
      <c r="BI16" s="158" t="str">
        <f>IF(ISERROR(VLOOKUP('Choose Reference miRNAs'!$A15,$A$4:$AZ$99,37,0)),"",VLOOKUP('Choose Reference miRNAs'!$A15,$A$4:$AZ$99,37,0))</f>
        <v/>
      </c>
      <c r="BJ16" s="158" t="str">
        <f>IF(ISERROR(VLOOKUP('Choose Reference miRNAs'!$A15,$A$4:$AZ$99,38,0)),"",VLOOKUP('Choose Reference miRNAs'!$A15,$A$4:$AZ$99,38,0))</f>
        <v/>
      </c>
      <c r="BK16" s="158" t="str">
        <f>IF(ISERROR(VLOOKUP('Choose Reference miRNAs'!$A15,$A$4:$AZ$99,39,0)),"",VLOOKUP('Choose Reference miRNAs'!$A15,$A$4:$AZ$99,39,0))</f>
        <v/>
      </c>
      <c r="BL16" s="159" t="str">
        <f>IF(ISERROR(VLOOKUP('Choose Reference miRNAs'!$A15,$A$4:$AZ$99,40,0)),"",VLOOKUP('Choose Reference miRNAs'!$A15,$A$4:$AZ$99,40,0))</f>
        <v/>
      </c>
      <c r="BM16" s="157" t="str">
        <f>IF(ISERROR(VLOOKUP('Choose Reference miRNAs'!$A15,$A$4:$AZ$99,41,0)),"",VLOOKUP('Choose Reference miRNAs'!$A15,$A$4:$AZ$99,41,0))</f>
        <v/>
      </c>
      <c r="BN16" s="158" t="str">
        <f>IF(ISERROR(VLOOKUP('Choose Reference miRNAs'!$A15,$A$4:$AZ$99,42,0)),"",VLOOKUP('Choose Reference miRNAs'!$A15,$A$4:$AZ$99,42,0))</f>
        <v/>
      </c>
      <c r="BO16" s="158" t="str">
        <f>IF(ISERROR(VLOOKUP('Choose Reference miRNAs'!$A15,$A$4:$AZ$99,43,0)),"",VLOOKUP('Choose Reference miRNAs'!$A15,$A$4:$AZ$99,43,0))</f>
        <v/>
      </c>
      <c r="BP16" s="158" t="str">
        <f>IF(ISERROR(VLOOKUP('Choose Reference miRNAs'!$A15,$A$4:$AZ$99,44,0)),"",VLOOKUP('Choose Reference miRNAs'!$A15,$A$4:$AZ$99,44,0))</f>
        <v/>
      </c>
      <c r="BQ16" s="158" t="str">
        <f>IF(ISERROR(VLOOKUP('Choose Reference miRNAs'!$A15,$A$4:$AZ$99,45,0)),"",VLOOKUP('Choose Reference miRNAs'!$A15,$A$4:$AZ$99,45,0))</f>
        <v/>
      </c>
      <c r="BR16" s="158" t="str">
        <f>IF(ISERROR(VLOOKUP('Choose Reference miRNAs'!$A15,$A$4:$AZ$99,46,0)),"",VLOOKUP('Choose Reference miRNAs'!$A15,$A$4:$AZ$99,46,0))</f>
        <v/>
      </c>
      <c r="BS16" s="158" t="str">
        <f>IF(ISERROR(VLOOKUP('Choose Reference miRNAs'!$A15,$A$4:$AZ$99,47,0)),"",VLOOKUP('Choose Reference miRNAs'!$A15,$A$4:$AZ$99,47,0))</f>
        <v/>
      </c>
      <c r="BT16" s="158" t="str">
        <f>IF(ISERROR(VLOOKUP('Choose Reference miRNAs'!$A15,$A$4:$AZ$99,48,0)),"",VLOOKUP('Choose Reference miRNAs'!$A15,$A$4:$AZ$99,48,0))</f>
        <v/>
      </c>
      <c r="BU16" s="158" t="str">
        <f>IF(ISERROR(VLOOKUP('Choose Reference miRNAs'!$A15,$A$4:$AZ$99,49,0)),"",VLOOKUP('Choose Reference miRNAs'!$A15,$A$4:$AZ$99,49,0))</f>
        <v/>
      </c>
      <c r="BV16" s="158" t="str">
        <f>IF(ISERROR(VLOOKUP('Choose Reference miRNAs'!$A15,$A$4:$AZ$99,50,0)),"",VLOOKUP('Choose Reference miRNAs'!$A15,$A$4:$AZ$99,50,0))</f>
        <v/>
      </c>
      <c r="BW16" s="158" t="str">
        <f>IF(ISERROR(VLOOKUP('Choose Reference miRNAs'!$A15,$A$4:$AZ$99,51,0)),"",VLOOKUP('Choose Reference miRNAs'!$A15,$A$4:$AZ$99,51,0))</f>
        <v/>
      </c>
      <c r="BX16" s="159" t="str">
        <f>IF(ISERROR(VLOOKUP('Choose Reference miRNAs'!$A15,$A$4:$AZ$99,52,0)),"",VLOOKUP('Choose Reference miRNAs'!$A15,$A$4:$AZ$99,52,0))</f>
        <v/>
      </c>
      <c r="BY16" s="71" t="str">
        <f t="shared" si="16"/>
        <v>hsa-miR-184</v>
      </c>
      <c r="BZ16" s="69" t="s">
        <v>42</v>
      </c>
      <c r="CA16" s="70">
        <f t="shared" si="17"/>
        <v>15.46833333333333</v>
      </c>
      <c r="CB16" s="70">
        <f t="shared" si="18"/>
        <v>15.373333333333335</v>
      </c>
      <c r="CC16" s="70">
        <f t="shared" si="19"/>
        <v>14.856666666666666</v>
      </c>
      <c r="CD16" s="70" t="str">
        <f t="shared" si="20"/>
        <v/>
      </c>
      <c r="CE16" s="70" t="str">
        <f t="shared" si="21"/>
        <v/>
      </c>
      <c r="CF16" s="70" t="str">
        <f t="shared" si="22"/>
        <v/>
      </c>
      <c r="CG16" s="70" t="str">
        <f t="shared" si="23"/>
        <v/>
      </c>
      <c r="CH16" s="70" t="str">
        <f t="shared" si="24"/>
        <v/>
      </c>
      <c r="CI16" s="70" t="str">
        <f t="shared" si="25"/>
        <v/>
      </c>
      <c r="CJ16" s="70" t="str">
        <f t="shared" si="26"/>
        <v/>
      </c>
      <c r="CK16" s="70" t="str">
        <f t="shared" si="27"/>
        <v/>
      </c>
      <c r="CL16" s="70" t="str">
        <f t="shared" si="28"/>
        <v/>
      </c>
      <c r="CM16" s="70">
        <f t="shared" si="29"/>
        <v>14.246666666666666</v>
      </c>
      <c r="CN16" s="70">
        <f t="shared" si="30"/>
        <v>14.628333333333334</v>
      </c>
      <c r="CO16" s="70">
        <f t="shared" si="31"/>
        <v>13.025000000000002</v>
      </c>
      <c r="CP16" s="70" t="str">
        <f t="shared" si="32"/>
        <v/>
      </c>
      <c r="CQ16" s="70" t="str">
        <f t="shared" si="33"/>
        <v/>
      </c>
      <c r="CR16" s="70" t="str">
        <f t="shared" si="34"/>
        <v/>
      </c>
      <c r="CS16" s="70" t="str">
        <f t="shared" si="35"/>
        <v/>
      </c>
      <c r="CT16" s="70" t="str">
        <f t="shared" si="36"/>
        <v/>
      </c>
      <c r="CU16" s="70" t="str">
        <f t="shared" si="37"/>
        <v/>
      </c>
      <c r="CV16" s="70" t="str">
        <f t="shared" si="38"/>
        <v/>
      </c>
      <c r="CW16" s="70" t="str">
        <f t="shared" si="39"/>
        <v/>
      </c>
      <c r="CX16" s="70" t="str">
        <f t="shared" si="40"/>
        <v/>
      </c>
      <c r="CY16" s="41">
        <f t="shared" si="41"/>
        <v>15.232777777777777</v>
      </c>
      <c r="CZ16" s="41">
        <f t="shared" si="42"/>
        <v>13.966666666666669</v>
      </c>
      <c r="DA16" s="71" t="str">
        <f t="shared" si="43"/>
        <v>hsa-miR-184</v>
      </c>
      <c r="DB16" s="69" t="s">
        <v>132</v>
      </c>
      <c r="DC16" s="72">
        <f t="shared" si="2"/>
        <v>2.2058078793939433E-5</v>
      </c>
      <c r="DD16" s="72">
        <f t="shared" si="3"/>
        <v>2.3559470927800502E-5</v>
      </c>
      <c r="DE16" s="72">
        <f t="shared" si="4"/>
        <v>3.3705261253184569E-5</v>
      </c>
      <c r="DF16" s="72" t="str">
        <f t="shared" si="5"/>
        <v/>
      </c>
      <c r="DG16" s="72" t="str">
        <f t="shared" si="6"/>
        <v/>
      </c>
      <c r="DH16" s="72" t="str">
        <f t="shared" si="7"/>
        <v/>
      </c>
      <c r="DI16" s="72" t="str">
        <f t="shared" si="8"/>
        <v/>
      </c>
      <c r="DJ16" s="72" t="str">
        <f t="shared" si="9"/>
        <v/>
      </c>
      <c r="DK16" s="72" t="str">
        <f t="shared" si="10"/>
        <v/>
      </c>
      <c r="DL16" s="72" t="str">
        <f t="shared" si="11"/>
        <v/>
      </c>
      <c r="DM16" s="72" t="str">
        <f t="shared" si="44"/>
        <v/>
      </c>
      <c r="DN16" s="72" t="str">
        <f t="shared" si="45"/>
        <v/>
      </c>
      <c r="DO16" s="72">
        <f t="shared" si="13"/>
        <v>5.144296537809444E-5</v>
      </c>
      <c r="DP16" s="72">
        <f t="shared" si="13"/>
        <v>3.9485067074160793E-5</v>
      </c>
      <c r="DQ16" s="72">
        <f t="shared" si="13"/>
        <v>1.1997321759585577E-4</v>
      </c>
      <c r="DR16" s="72" t="str">
        <f t="shared" si="13"/>
        <v/>
      </c>
      <c r="DS16" s="72" t="str">
        <f t="shared" si="13"/>
        <v/>
      </c>
      <c r="DT16" s="72" t="str">
        <f t="shared" si="13"/>
        <v/>
      </c>
      <c r="DU16" s="72" t="str">
        <f t="shared" si="13"/>
        <v/>
      </c>
      <c r="DV16" s="72" t="str">
        <f t="shared" si="13"/>
        <v/>
      </c>
      <c r="DW16" s="72" t="str">
        <f t="shared" si="13"/>
        <v/>
      </c>
      <c r="DX16" s="72" t="str">
        <f t="shared" si="13"/>
        <v/>
      </c>
      <c r="DY16" s="72" t="str">
        <f t="shared" si="46"/>
        <v/>
      </c>
      <c r="DZ16" s="72" t="str">
        <f t="shared" si="47"/>
        <v/>
      </c>
    </row>
    <row r="17" spans="1:130" ht="15" customHeight="1" x14ac:dyDescent="0.25">
      <c r="A17" s="76" t="str">
        <f>'miRNA Table'!B16</f>
        <v>hsa-miR-214-3p</v>
      </c>
      <c r="B17" s="69" t="s">
        <v>43</v>
      </c>
      <c r="C17" s="70">
        <f>IF('Test Sample Data'!C16="","",IF(SUM('Test Sample Data'!C$3:C$98)&gt;10,IF(AND(ISNUMBER('Test Sample Data'!C16),'Test Sample Data'!C16&lt;$C$108, 'Test Sample Data'!C16&gt;0),'Test Sample Data'!C16,$C$108),""))</f>
        <v>33.1</v>
      </c>
      <c r="D17" s="70">
        <f>IF('Test Sample Data'!D16="","",IF(SUM('Test Sample Data'!D$3:D$98)&gt;10,IF(AND(ISNUMBER('Test Sample Data'!D16),'Test Sample Data'!D16&lt;$C$108, 'Test Sample Data'!D16&gt;0),'Test Sample Data'!D16,$C$108),""))</f>
        <v>33.11</v>
      </c>
      <c r="E17" s="70">
        <f>IF('Test Sample Data'!E16="","",IF(SUM('Test Sample Data'!E$3:E$98)&gt;10,IF(AND(ISNUMBER('Test Sample Data'!E16),'Test Sample Data'!E16&lt;$C$108, 'Test Sample Data'!E16&gt;0),'Test Sample Data'!E16,$C$108),""))</f>
        <v>33.130000000000003</v>
      </c>
      <c r="F17" s="70" t="str">
        <f>IF('Test Sample Data'!F16="","",IF(SUM('Test Sample Data'!F$3:F$98)&gt;10,IF(AND(ISNUMBER('Test Sample Data'!F16),'Test Sample Data'!F16&lt;$C$108, 'Test Sample Data'!F16&gt;0),'Test Sample Data'!F16,$C$108),""))</f>
        <v/>
      </c>
      <c r="G17" s="70" t="str">
        <f>IF('Test Sample Data'!G16="","",IF(SUM('Test Sample Data'!G$3:G$98)&gt;10,IF(AND(ISNUMBER('Test Sample Data'!G16),'Test Sample Data'!G16&lt;$C$108, 'Test Sample Data'!G16&gt;0),'Test Sample Data'!G16,$C$108),""))</f>
        <v/>
      </c>
      <c r="H17" s="70" t="str">
        <f>IF('Test Sample Data'!H16="","",IF(SUM('Test Sample Data'!H$3:H$98)&gt;10,IF(AND(ISNUMBER('Test Sample Data'!H16),'Test Sample Data'!H16&lt;$C$108, 'Test Sample Data'!H16&gt;0),'Test Sample Data'!H16,$C$108),""))</f>
        <v/>
      </c>
      <c r="I17" s="70" t="str">
        <f>IF('Test Sample Data'!I16="","",IF(SUM('Test Sample Data'!I$3:I$98)&gt;10,IF(AND(ISNUMBER('Test Sample Data'!I16),'Test Sample Data'!I16&lt;$C$108, 'Test Sample Data'!I16&gt;0),'Test Sample Data'!I16,$C$108),""))</f>
        <v/>
      </c>
      <c r="J17" s="70" t="str">
        <f>IF('Test Sample Data'!J16="","",IF(SUM('Test Sample Data'!J$3:J$98)&gt;10,IF(AND(ISNUMBER('Test Sample Data'!J16),'Test Sample Data'!J16&lt;$C$108, 'Test Sample Data'!J16&gt;0),'Test Sample Data'!J16,$C$108),""))</f>
        <v/>
      </c>
      <c r="K17" s="70" t="str">
        <f>IF('Test Sample Data'!K16="","",IF(SUM('Test Sample Data'!K$3:K$98)&gt;10,IF(AND(ISNUMBER('Test Sample Data'!K16),'Test Sample Data'!K16&lt;$C$108, 'Test Sample Data'!K16&gt;0),'Test Sample Data'!K16,$C$108),""))</f>
        <v/>
      </c>
      <c r="L17" s="70" t="str">
        <f>IF('Test Sample Data'!L16="","",IF(SUM('Test Sample Data'!L$3:L$98)&gt;10,IF(AND(ISNUMBER('Test Sample Data'!L16),'Test Sample Data'!L16&lt;$C$108, 'Test Sample Data'!L16&gt;0),'Test Sample Data'!L16,$C$108),""))</f>
        <v/>
      </c>
      <c r="M17" s="70" t="str">
        <f>IF('Test Sample Data'!M16="","",IF(SUM('Test Sample Data'!M$3:M$98)&gt;10,IF(AND(ISNUMBER('Test Sample Data'!M16),'Test Sample Data'!M16&lt;$C$108, 'Test Sample Data'!M16&gt;0),'Test Sample Data'!M16,$C$108),""))</f>
        <v/>
      </c>
      <c r="N17" s="70" t="str">
        <f>IF('Test Sample Data'!N16="","",IF(SUM('Test Sample Data'!N$3:N$98)&gt;10,IF(AND(ISNUMBER('Test Sample Data'!N16),'Test Sample Data'!N16&lt;$C$108, 'Test Sample Data'!N16&gt;0),'Test Sample Data'!N16,$C$108),""))</f>
        <v/>
      </c>
      <c r="O17" s="69" t="str">
        <f>'miRNA Table'!B16</f>
        <v>hsa-miR-214-3p</v>
      </c>
      <c r="P17" s="69" t="s">
        <v>43</v>
      </c>
      <c r="Q17" s="70">
        <f>IF('Control Sample Data'!C16="","",IF(SUM('Control Sample Data'!C$3:C$98)&gt;10,IF(AND(ISNUMBER('Control Sample Data'!C16),'Control Sample Data'!C16&lt;$C$108, 'Control Sample Data'!C16&gt;0),'Control Sample Data'!C16,$C$108),""))</f>
        <v>33.130000000000003</v>
      </c>
      <c r="R17" s="70">
        <f>IF('Control Sample Data'!D16="","",IF(SUM('Control Sample Data'!D$3:D$98)&gt;10,IF(AND(ISNUMBER('Control Sample Data'!D16),'Control Sample Data'!D16&lt;$C$108, 'Control Sample Data'!D16&gt;0),'Control Sample Data'!D16,$C$108),""))</f>
        <v>35</v>
      </c>
      <c r="S17" s="70">
        <f>IF('Control Sample Data'!E16="","",IF(SUM('Control Sample Data'!E$3:E$98)&gt;10,IF(AND(ISNUMBER('Control Sample Data'!E16),'Control Sample Data'!E16&lt;$C$108, 'Control Sample Data'!E16&gt;0),'Control Sample Data'!E16,$C$108),""))</f>
        <v>34.1</v>
      </c>
      <c r="T17" s="70" t="str">
        <f>IF('Control Sample Data'!F16="","",IF(SUM('Control Sample Data'!F$3:F$98)&gt;10,IF(AND(ISNUMBER('Control Sample Data'!F16),'Control Sample Data'!F16&lt;$C$108, 'Control Sample Data'!F16&gt;0),'Control Sample Data'!F16,$C$108),""))</f>
        <v/>
      </c>
      <c r="U17" s="70" t="str">
        <f>IF('Control Sample Data'!G16="","",IF(SUM('Control Sample Data'!G$3:G$98)&gt;10,IF(AND(ISNUMBER('Control Sample Data'!G16),'Control Sample Data'!G16&lt;$C$108, 'Control Sample Data'!G16&gt;0),'Control Sample Data'!G16,$C$108),""))</f>
        <v/>
      </c>
      <c r="V17" s="70" t="str">
        <f>IF('Control Sample Data'!H16="","",IF(SUM('Control Sample Data'!H$3:H$98)&gt;10,IF(AND(ISNUMBER('Control Sample Data'!H16),'Control Sample Data'!H16&lt;$C$108, 'Control Sample Data'!H16&gt;0),'Control Sample Data'!H16,$C$108),""))</f>
        <v/>
      </c>
      <c r="W17" s="70" t="str">
        <f>IF('Control Sample Data'!I16="","",IF(SUM('Control Sample Data'!I$3:I$98)&gt;10,IF(AND(ISNUMBER('Control Sample Data'!I16),'Control Sample Data'!I16&lt;$C$108, 'Control Sample Data'!I16&gt;0),'Control Sample Data'!I16,$C$108),""))</f>
        <v/>
      </c>
      <c r="X17" s="70" t="str">
        <f>IF('Control Sample Data'!J16="","",IF(SUM('Control Sample Data'!J$3:J$98)&gt;10,IF(AND(ISNUMBER('Control Sample Data'!J16),'Control Sample Data'!J16&lt;$C$108, 'Control Sample Data'!J16&gt;0),'Control Sample Data'!J16,$C$108),""))</f>
        <v/>
      </c>
      <c r="Y17" s="70" t="str">
        <f>IF('Control Sample Data'!K16="","",IF(SUM('Control Sample Data'!K$3:K$98)&gt;10,IF(AND(ISNUMBER('Control Sample Data'!K16),'Control Sample Data'!K16&lt;$C$108, 'Control Sample Data'!K16&gt;0),'Control Sample Data'!K16,$C$108),""))</f>
        <v/>
      </c>
      <c r="Z17" s="70" t="str">
        <f>IF('Control Sample Data'!L16="","",IF(SUM('Control Sample Data'!L$3:L$98)&gt;10,IF(AND(ISNUMBER('Control Sample Data'!L16),'Control Sample Data'!L16&lt;$C$108, 'Control Sample Data'!L16&gt;0),'Control Sample Data'!L16,$C$108),""))</f>
        <v/>
      </c>
      <c r="AA17" s="70" t="str">
        <f>IF('Control Sample Data'!M16="","",IF(SUM('Control Sample Data'!M$3:M$98)&gt;10,IF(AND(ISNUMBER('Control Sample Data'!M16),'Control Sample Data'!M16&lt;$C$108, 'Control Sample Data'!M16&gt;0),'Control Sample Data'!M16,$C$108),""))</f>
        <v/>
      </c>
      <c r="AB17" s="137" t="str">
        <f>IF('Control Sample Data'!N16="","",IF(SUM('Control Sample Data'!N$3:N$98)&gt;10,IF(AND(ISNUMBER('Control Sample Data'!N16),'Control Sample Data'!N16&lt;$C$108, 'Control Sample Data'!N16&gt;0),'Control Sample Data'!N16,$C$108),""))</f>
        <v/>
      </c>
      <c r="AC17" s="142">
        <f>IF(C17="","",IF(AND('miRNA Table'!$D$4="YES",'miRNA Table'!$D$6="YES"),C17-C$110,C17))</f>
        <v>33.1</v>
      </c>
      <c r="AD17" s="143">
        <f>IF(D17="","",IF(AND('miRNA Table'!$D$4="YES",'miRNA Table'!$D$6="YES"),D17-D$110,D17))</f>
        <v>33.11</v>
      </c>
      <c r="AE17" s="143">
        <f>IF(E17="","",IF(AND('miRNA Table'!$D$4="YES",'miRNA Table'!$D$6="YES"),E17-E$110,E17))</f>
        <v>33.130000000000003</v>
      </c>
      <c r="AF17" s="143" t="str">
        <f>IF(F17="","",IF(AND('miRNA Table'!$D$4="YES",'miRNA Table'!$D$6="YES"),F17-F$110,F17))</f>
        <v/>
      </c>
      <c r="AG17" s="143" t="str">
        <f>IF(G17="","",IF(AND('miRNA Table'!$D$4="YES",'miRNA Table'!$D$6="YES"),G17-G$110,G17))</f>
        <v/>
      </c>
      <c r="AH17" s="143" t="str">
        <f>IF(H17="","",IF(AND('miRNA Table'!$D$4="YES",'miRNA Table'!$D$6="YES"),H17-H$110,H17))</f>
        <v/>
      </c>
      <c r="AI17" s="143" t="str">
        <f>IF(I17="","",IF(AND('miRNA Table'!$D$4="YES",'miRNA Table'!$D$6="YES"),I17-I$110,I17))</f>
        <v/>
      </c>
      <c r="AJ17" s="143" t="str">
        <f>IF(J17="","",IF(AND('miRNA Table'!$D$4="YES",'miRNA Table'!$D$6="YES"),J17-J$110,J17))</f>
        <v/>
      </c>
      <c r="AK17" s="143" t="str">
        <f>IF(K17="","",IF(AND('miRNA Table'!$D$4="YES",'miRNA Table'!$D$6="YES"),K17-K$110,K17))</f>
        <v/>
      </c>
      <c r="AL17" s="143" t="str">
        <f>IF(L17="","",IF(AND('miRNA Table'!$D$4="YES",'miRNA Table'!$D$6="YES"),L17-L$110,L17))</f>
        <v/>
      </c>
      <c r="AM17" s="143" t="str">
        <f>IF(M17="","",IF(AND('miRNA Table'!$D$4="YES",'miRNA Table'!$D$6="YES"),M17-M$110,M17))</f>
        <v/>
      </c>
      <c r="AN17" s="144" t="str">
        <f>IF(N17="","",IF(AND('miRNA Table'!$D$4="YES",'miRNA Table'!$D$6="YES"),N17-N$110,N17))</f>
        <v/>
      </c>
      <c r="AO17" s="148">
        <f>IF(Q17="","",IF(AND('miRNA Table'!$D$4="YES",'miRNA Table'!$D$6="YES"),Q17-Q$110,Q17))</f>
        <v>33.130000000000003</v>
      </c>
      <c r="AP17" s="149">
        <f>IF(R17="","",IF(AND('miRNA Table'!$D$4="YES",'miRNA Table'!$D$6="YES"),R17-R$110,R17))</f>
        <v>35</v>
      </c>
      <c r="AQ17" s="149">
        <f>IF(S17="","",IF(AND('miRNA Table'!$D$4="YES",'miRNA Table'!$D$6="YES"),S17-S$110,S17))</f>
        <v>34.1</v>
      </c>
      <c r="AR17" s="149" t="str">
        <f>IF(T17="","",IF(AND('miRNA Table'!$D$4="YES",'miRNA Table'!$D$6="YES"),T17-T$110,T17))</f>
        <v/>
      </c>
      <c r="AS17" s="149" t="str">
        <f>IF(U17="","",IF(AND('miRNA Table'!$D$4="YES",'miRNA Table'!$D$6="YES"),U17-U$110,U17))</f>
        <v/>
      </c>
      <c r="AT17" s="149" t="str">
        <f>IF(V17="","",IF(AND('miRNA Table'!$D$4="YES",'miRNA Table'!$D$6="YES"),V17-V$110,V17))</f>
        <v/>
      </c>
      <c r="AU17" s="149" t="str">
        <f>IF(W17="","",IF(AND('miRNA Table'!$D$4="YES",'miRNA Table'!$D$6="YES"),W17-W$110,W17))</f>
        <v/>
      </c>
      <c r="AV17" s="149" t="str">
        <f>IF(X17="","",IF(AND('miRNA Table'!$D$4="YES",'miRNA Table'!$D$6="YES"),X17-X$110,X17))</f>
        <v/>
      </c>
      <c r="AW17" s="149" t="str">
        <f>IF(Y17="","",IF(AND('miRNA Table'!$D$4="YES",'miRNA Table'!$D$6="YES"),Y17-Y$110,Y17))</f>
        <v/>
      </c>
      <c r="AX17" s="149" t="str">
        <f>IF(Z17="","",IF(AND('miRNA Table'!$D$4="YES",'miRNA Table'!$D$6="YES"),Z17-Z$110,Z17))</f>
        <v/>
      </c>
      <c r="AY17" s="149" t="str">
        <f>IF(AA17="","",IF(AND('miRNA Table'!$D$4="YES",'miRNA Table'!$D$6="YES"),AA17-AA$110,AA17))</f>
        <v/>
      </c>
      <c r="AZ17" s="150" t="str">
        <f>IF(AB17="","",IF(AND('miRNA Table'!$D$4="YES",'miRNA Table'!$D$6="YES"),AB17-AB$110,AB17))</f>
        <v/>
      </c>
      <c r="BA17" s="157" t="str">
        <f>IF(ISERROR(VLOOKUP('Choose Reference miRNAs'!$A16,$A$4:$AZ$99,29,0)),"",VLOOKUP('Choose Reference miRNAs'!$A16,$A$4:$AZ$99,29,0))</f>
        <v/>
      </c>
      <c r="BB17" s="158" t="str">
        <f>IF(ISERROR(VLOOKUP('Choose Reference miRNAs'!$A16,$A$4:$AZ$99,30,0)),"",VLOOKUP('Choose Reference miRNAs'!$A16,$A$4:$AZ$99,30,0))</f>
        <v/>
      </c>
      <c r="BC17" s="158" t="str">
        <f>IF(ISERROR(VLOOKUP('Choose Reference miRNAs'!$A16,$A$4:$AZ$99,31,0)),"",VLOOKUP('Choose Reference miRNAs'!$A16,$A$4:$AZ$99,31,0))</f>
        <v/>
      </c>
      <c r="BD17" s="158" t="str">
        <f>IF(ISERROR(VLOOKUP('Choose Reference miRNAs'!$A16,$A$4:$AZ$99,32,0)),"",VLOOKUP('Choose Reference miRNAs'!$A16,$A$4:$AZ$99,32,0))</f>
        <v/>
      </c>
      <c r="BE17" s="158" t="str">
        <f>IF(ISERROR(VLOOKUP('Choose Reference miRNAs'!$A16,$A$4:$AZ$99,33,0)),"",VLOOKUP('Choose Reference miRNAs'!$A16,$A$4:$AZ$99,33,0))</f>
        <v/>
      </c>
      <c r="BF17" s="158" t="str">
        <f>IF(ISERROR(VLOOKUP('Choose Reference miRNAs'!$A16,$A$4:$AZ$99,34,0)),"",VLOOKUP('Choose Reference miRNAs'!$A16,$A$4:$AZ$99,34,0))</f>
        <v/>
      </c>
      <c r="BG17" s="158" t="str">
        <f>IF(ISERROR(VLOOKUP('Choose Reference miRNAs'!$A16,$A$4:$AZ$99,35,0)),"",VLOOKUP('Choose Reference miRNAs'!$A16,$A$4:$AZ$99,35,0))</f>
        <v/>
      </c>
      <c r="BH17" s="158" t="str">
        <f>IF(ISERROR(VLOOKUP('Choose Reference miRNAs'!$A16,$A$4:$AZ$99,36,0)),"",VLOOKUP('Choose Reference miRNAs'!$A16,$A$4:$AZ$99,36,0))</f>
        <v/>
      </c>
      <c r="BI17" s="158" t="str">
        <f>IF(ISERROR(VLOOKUP('Choose Reference miRNAs'!$A16,$A$4:$AZ$99,37,0)),"",VLOOKUP('Choose Reference miRNAs'!$A16,$A$4:$AZ$99,37,0))</f>
        <v/>
      </c>
      <c r="BJ17" s="158" t="str">
        <f>IF(ISERROR(VLOOKUP('Choose Reference miRNAs'!$A16,$A$4:$AZ$99,38,0)),"",VLOOKUP('Choose Reference miRNAs'!$A16,$A$4:$AZ$99,38,0))</f>
        <v/>
      </c>
      <c r="BK17" s="158" t="str">
        <f>IF(ISERROR(VLOOKUP('Choose Reference miRNAs'!$A16,$A$4:$AZ$99,39,0)),"",VLOOKUP('Choose Reference miRNAs'!$A16,$A$4:$AZ$99,39,0))</f>
        <v/>
      </c>
      <c r="BL17" s="159" t="str">
        <f>IF(ISERROR(VLOOKUP('Choose Reference miRNAs'!$A16,$A$4:$AZ$99,40,0)),"",VLOOKUP('Choose Reference miRNAs'!$A16,$A$4:$AZ$99,40,0))</f>
        <v/>
      </c>
      <c r="BM17" s="157" t="str">
        <f>IF(ISERROR(VLOOKUP('Choose Reference miRNAs'!$A16,$A$4:$AZ$99,41,0)),"",VLOOKUP('Choose Reference miRNAs'!$A16,$A$4:$AZ$99,41,0))</f>
        <v/>
      </c>
      <c r="BN17" s="158" t="str">
        <f>IF(ISERROR(VLOOKUP('Choose Reference miRNAs'!$A16,$A$4:$AZ$99,42,0)),"",VLOOKUP('Choose Reference miRNAs'!$A16,$A$4:$AZ$99,42,0))</f>
        <v/>
      </c>
      <c r="BO17" s="158" t="str">
        <f>IF(ISERROR(VLOOKUP('Choose Reference miRNAs'!$A16,$A$4:$AZ$99,43,0)),"",VLOOKUP('Choose Reference miRNAs'!$A16,$A$4:$AZ$99,43,0))</f>
        <v/>
      </c>
      <c r="BP17" s="158" t="str">
        <f>IF(ISERROR(VLOOKUP('Choose Reference miRNAs'!$A16,$A$4:$AZ$99,44,0)),"",VLOOKUP('Choose Reference miRNAs'!$A16,$A$4:$AZ$99,44,0))</f>
        <v/>
      </c>
      <c r="BQ17" s="158" t="str">
        <f>IF(ISERROR(VLOOKUP('Choose Reference miRNAs'!$A16,$A$4:$AZ$99,45,0)),"",VLOOKUP('Choose Reference miRNAs'!$A16,$A$4:$AZ$99,45,0))</f>
        <v/>
      </c>
      <c r="BR17" s="158" t="str">
        <f>IF(ISERROR(VLOOKUP('Choose Reference miRNAs'!$A16,$A$4:$AZ$99,46,0)),"",VLOOKUP('Choose Reference miRNAs'!$A16,$A$4:$AZ$99,46,0))</f>
        <v/>
      </c>
      <c r="BS17" s="158" t="str">
        <f>IF(ISERROR(VLOOKUP('Choose Reference miRNAs'!$A16,$A$4:$AZ$99,47,0)),"",VLOOKUP('Choose Reference miRNAs'!$A16,$A$4:$AZ$99,47,0))</f>
        <v/>
      </c>
      <c r="BT17" s="158" t="str">
        <f>IF(ISERROR(VLOOKUP('Choose Reference miRNAs'!$A16,$A$4:$AZ$99,48,0)),"",VLOOKUP('Choose Reference miRNAs'!$A16,$A$4:$AZ$99,48,0))</f>
        <v/>
      </c>
      <c r="BU17" s="158" t="str">
        <f>IF(ISERROR(VLOOKUP('Choose Reference miRNAs'!$A16,$A$4:$AZ$99,49,0)),"",VLOOKUP('Choose Reference miRNAs'!$A16,$A$4:$AZ$99,49,0))</f>
        <v/>
      </c>
      <c r="BV17" s="158" t="str">
        <f>IF(ISERROR(VLOOKUP('Choose Reference miRNAs'!$A16,$A$4:$AZ$99,50,0)),"",VLOOKUP('Choose Reference miRNAs'!$A16,$A$4:$AZ$99,50,0))</f>
        <v/>
      </c>
      <c r="BW17" s="158" t="str">
        <f>IF(ISERROR(VLOOKUP('Choose Reference miRNAs'!$A16,$A$4:$AZ$99,51,0)),"",VLOOKUP('Choose Reference miRNAs'!$A16,$A$4:$AZ$99,51,0))</f>
        <v/>
      </c>
      <c r="BX17" s="159" t="str">
        <f>IF(ISERROR(VLOOKUP('Choose Reference miRNAs'!$A16,$A$4:$AZ$99,52,0)),"",VLOOKUP('Choose Reference miRNAs'!$A16,$A$4:$AZ$99,52,0))</f>
        <v/>
      </c>
      <c r="BY17" s="71" t="str">
        <f t="shared" si="16"/>
        <v>hsa-miR-214-3p</v>
      </c>
      <c r="BZ17" s="69" t="s">
        <v>43</v>
      </c>
      <c r="CA17" s="70">
        <f t="shared" si="17"/>
        <v>13.568333333333332</v>
      </c>
      <c r="CB17" s="70">
        <f t="shared" si="18"/>
        <v>13.483333333333334</v>
      </c>
      <c r="CC17" s="70">
        <f t="shared" si="19"/>
        <v>13.54666666666667</v>
      </c>
      <c r="CD17" s="70" t="str">
        <f t="shared" si="20"/>
        <v/>
      </c>
      <c r="CE17" s="70" t="str">
        <f t="shared" si="21"/>
        <v/>
      </c>
      <c r="CF17" s="70" t="str">
        <f t="shared" si="22"/>
        <v/>
      </c>
      <c r="CG17" s="70" t="str">
        <f t="shared" si="23"/>
        <v/>
      </c>
      <c r="CH17" s="70" t="str">
        <f t="shared" si="24"/>
        <v/>
      </c>
      <c r="CI17" s="70" t="str">
        <f t="shared" si="25"/>
        <v/>
      </c>
      <c r="CJ17" s="70" t="str">
        <f t="shared" si="26"/>
        <v/>
      </c>
      <c r="CK17" s="70" t="str">
        <f t="shared" si="27"/>
        <v/>
      </c>
      <c r="CL17" s="70" t="str">
        <f t="shared" si="28"/>
        <v/>
      </c>
      <c r="CM17" s="70">
        <f t="shared" si="29"/>
        <v>13.276666666666667</v>
      </c>
      <c r="CN17" s="70">
        <f t="shared" si="30"/>
        <v>15.268333333333334</v>
      </c>
      <c r="CO17" s="70">
        <f t="shared" si="31"/>
        <v>14.205000000000002</v>
      </c>
      <c r="CP17" s="70" t="str">
        <f t="shared" si="32"/>
        <v/>
      </c>
      <c r="CQ17" s="70" t="str">
        <f t="shared" si="33"/>
        <v/>
      </c>
      <c r="CR17" s="70" t="str">
        <f t="shared" si="34"/>
        <v/>
      </c>
      <c r="CS17" s="70" t="str">
        <f t="shared" si="35"/>
        <v/>
      </c>
      <c r="CT17" s="70" t="str">
        <f t="shared" si="36"/>
        <v/>
      </c>
      <c r="CU17" s="70" t="str">
        <f t="shared" si="37"/>
        <v/>
      </c>
      <c r="CV17" s="70" t="str">
        <f t="shared" si="38"/>
        <v/>
      </c>
      <c r="CW17" s="70" t="str">
        <f t="shared" si="39"/>
        <v/>
      </c>
      <c r="CX17" s="70" t="str">
        <f t="shared" si="40"/>
        <v/>
      </c>
      <c r="CY17" s="41">
        <f t="shared" si="41"/>
        <v>13.532777777777779</v>
      </c>
      <c r="CZ17" s="41">
        <f t="shared" si="42"/>
        <v>14.25</v>
      </c>
      <c r="DA17" s="71" t="str">
        <f t="shared" si="43"/>
        <v>hsa-miR-214-3p</v>
      </c>
      <c r="DB17" s="69" t="s">
        <v>133</v>
      </c>
      <c r="DC17" s="72">
        <f t="shared" si="2"/>
        <v>8.2323660978655616E-5</v>
      </c>
      <c r="DD17" s="72">
        <f t="shared" si="3"/>
        <v>8.7319698024612973E-5</v>
      </c>
      <c r="DE17" s="72">
        <f t="shared" si="4"/>
        <v>8.3569343808055917E-5</v>
      </c>
      <c r="DF17" s="72" t="str">
        <f t="shared" si="5"/>
        <v/>
      </c>
      <c r="DG17" s="72" t="str">
        <f t="shared" si="6"/>
        <v/>
      </c>
      <c r="DH17" s="72" t="str">
        <f t="shared" si="7"/>
        <v/>
      </c>
      <c r="DI17" s="72" t="str">
        <f t="shared" si="8"/>
        <v/>
      </c>
      <c r="DJ17" s="72" t="str">
        <f t="shared" si="9"/>
        <v/>
      </c>
      <c r="DK17" s="72" t="str">
        <f t="shared" si="10"/>
        <v/>
      </c>
      <c r="DL17" s="72" t="str">
        <f t="shared" si="11"/>
        <v/>
      </c>
      <c r="DM17" s="72" t="str">
        <f t="shared" si="44"/>
        <v/>
      </c>
      <c r="DN17" s="72" t="str">
        <f t="shared" si="45"/>
        <v/>
      </c>
      <c r="DO17" s="72">
        <f t="shared" si="13"/>
        <v>1.0076856891873448E-4</v>
      </c>
      <c r="DP17" s="72">
        <f t="shared" si="13"/>
        <v>2.5338078824993164E-5</v>
      </c>
      <c r="DQ17" s="72">
        <f t="shared" si="13"/>
        <v>5.295035932324624E-5</v>
      </c>
      <c r="DR17" s="72" t="str">
        <f t="shared" si="13"/>
        <v/>
      </c>
      <c r="DS17" s="72" t="str">
        <f t="shared" si="13"/>
        <v/>
      </c>
      <c r="DT17" s="72" t="str">
        <f t="shared" si="13"/>
        <v/>
      </c>
      <c r="DU17" s="72" t="str">
        <f t="shared" si="13"/>
        <v/>
      </c>
      <c r="DV17" s="72" t="str">
        <f t="shared" si="13"/>
        <v/>
      </c>
      <c r="DW17" s="72" t="str">
        <f t="shared" si="13"/>
        <v/>
      </c>
      <c r="DX17" s="72" t="str">
        <f t="shared" si="13"/>
        <v/>
      </c>
      <c r="DY17" s="72" t="str">
        <f t="shared" si="46"/>
        <v/>
      </c>
      <c r="DZ17" s="72" t="str">
        <f t="shared" si="47"/>
        <v/>
      </c>
    </row>
    <row r="18" spans="1:130" ht="15" customHeight="1" x14ac:dyDescent="0.25">
      <c r="A18" s="76" t="str">
        <f>'miRNA Table'!B17</f>
        <v>hsa-miR-15a-5p</v>
      </c>
      <c r="B18" s="69" t="s">
        <v>44</v>
      </c>
      <c r="C18" s="70">
        <f>IF('Test Sample Data'!C17="","",IF(SUM('Test Sample Data'!C$3:C$98)&gt;10,IF(AND(ISNUMBER('Test Sample Data'!C17),'Test Sample Data'!C17&lt;$C$108, 'Test Sample Data'!C17&gt;0),'Test Sample Data'!C17,$C$108),""))</f>
        <v>25.02</v>
      </c>
      <c r="D18" s="70">
        <f>IF('Test Sample Data'!D17="","",IF(SUM('Test Sample Data'!D$3:D$98)&gt;10,IF(AND(ISNUMBER('Test Sample Data'!D17),'Test Sample Data'!D17&lt;$C$108, 'Test Sample Data'!D17&gt;0),'Test Sample Data'!D17,$C$108),""))</f>
        <v>25</v>
      </c>
      <c r="E18" s="70">
        <f>IF('Test Sample Data'!E17="","",IF(SUM('Test Sample Data'!E$3:E$98)&gt;10,IF(AND(ISNUMBER('Test Sample Data'!E17),'Test Sample Data'!E17&lt;$C$108, 'Test Sample Data'!E17&gt;0),'Test Sample Data'!E17,$C$108),""))</f>
        <v>24.89</v>
      </c>
      <c r="F18" s="70" t="str">
        <f>IF('Test Sample Data'!F17="","",IF(SUM('Test Sample Data'!F$3:F$98)&gt;10,IF(AND(ISNUMBER('Test Sample Data'!F17),'Test Sample Data'!F17&lt;$C$108, 'Test Sample Data'!F17&gt;0),'Test Sample Data'!F17,$C$108),""))</f>
        <v/>
      </c>
      <c r="G18" s="70" t="str">
        <f>IF('Test Sample Data'!G17="","",IF(SUM('Test Sample Data'!G$3:G$98)&gt;10,IF(AND(ISNUMBER('Test Sample Data'!G17),'Test Sample Data'!G17&lt;$C$108, 'Test Sample Data'!G17&gt;0),'Test Sample Data'!G17,$C$108),""))</f>
        <v/>
      </c>
      <c r="H18" s="70" t="str">
        <f>IF('Test Sample Data'!H17="","",IF(SUM('Test Sample Data'!H$3:H$98)&gt;10,IF(AND(ISNUMBER('Test Sample Data'!H17),'Test Sample Data'!H17&lt;$C$108, 'Test Sample Data'!H17&gt;0),'Test Sample Data'!H17,$C$108),""))</f>
        <v/>
      </c>
      <c r="I18" s="70" t="str">
        <f>IF('Test Sample Data'!I17="","",IF(SUM('Test Sample Data'!I$3:I$98)&gt;10,IF(AND(ISNUMBER('Test Sample Data'!I17),'Test Sample Data'!I17&lt;$C$108, 'Test Sample Data'!I17&gt;0),'Test Sample Data'!I17,$C$108),""))</f>
        <v/>
      </c>
      <c r="J18" s="70" t="str">
        <f>IF('Test Sample Data'!J17="","",IF(SUM('Test Sample Data'!J$3:J$98)&gt;10,IF(AND(ISNUMBER('Test Sample Data'!J17),'Test Sample Data'!J17&lt;$C$108, 'Test Sample Data'!J17&gt;0),'Test Sample Data'!J17,$C$108),""))</f>
        <v/>
      </c>
      <c r="K18" s="70" t="str">
        <f>IF('Test Sample Data'!K17="","",IF(SUM('Test Sample Data'!K$3:K$98)&gt;10,IF(AND(ISNUMBER('Test Sample Data'!K17),'Test Sample Data'!K17&lt;$C$108, 'Test Sample Data'!K17&gt;0),'Test Sample Data'!K17,$C$108),""))</f>
        <v/>
      </c>
      <c r="L18" s="70" t="str">
        <f>IF('Test Sample Data'!L17="","",IF(SUM('Test Sample Data'!L$3:L$98)&gt;10,IF(AND(ISNUMBER('Test Sample Data'!L17),'Test Sample Data'!L17&lt;$C$108, 'Test Sample Data'!L17&gt;0),'Test Sample Data'!L17,$C$108),""))</f>
        <v/>
      </c>
      <c r="M18" s="70" t="str">
        <f>IF('Test Sample Data'!M17="","",IF(SUM('Test Sample Data'!M$3:M$98)&gt;10,IF(AND(ISNUMBER('Test Sample Data'!M17),'Test Sample Data'!M17&lt;$C$108, 'Test Sample Data'!M17&gt;0),'Test Sample Data'!M17,$C$108),""))</f>
        <v/>
      </c>
      <c r="N18" s="70" t="str">
        <f>IF('Test Sample Data'!N17="","",IF(SUM('Test Sample Data'!N$3:N$98)&gt;10,IF(AND(ISNUMBER('Test Sample Data'!N17),'Test Sample Data'!N17&lt;$C$108, 'Test Sample Data'!N17&gt;0),'Test Sample Data'!N17,$C$108),""))</f>
        <v/>
      </c>
      <c r="O18" s="69" t="str">
        <f>'miRNA Table'!B17</f>
        <v>hsa-miR-15a-5p</v>
      </c>
      <c r="P18" s="69" t="s">
        <v>44</v>
      </c>
      <c r="Q18" s="70">
        <f>IF('Control Sample Data'!C17="","",IF(SUM('Control Sample Data'!C$3:C$98)&gt;10,IF(AND(ISNUMBER('Control Sample Data'!C17),'Control Sample Data'!C17&lt;$C$108, 'Control Sample Data'!C17&gt;0),'Control Sample Data'!C17,$C$108),""))</f>
        <v>25.3</v>
      </c>
      <c r="R18" s="70">
        <f>IF('Control Sample Data'!D17="","",IF(SUM('Control Sample Data'!D$3:D$98)&gt;10,IF(AND(ISNUMBER('Control Sample Data'!D17),'Control Sample Data'!D17&lt;$C$108, 'Control Sample Data'!D17&gt;0),'Control Sample Data'!D17,$C$108),""))</f>
        <v>25.36</v>
      </c>
      <c r="S18" s="70">
        <f>IF('Control Sample Data'!E17="","",IF(SUM('Control Sample Data'!E$3:E$98)&gt;10,IF(AND(ISNUMBER('Control Sample Data'!E17),'Control Sample Data'!E17&lt;$C$108, 'Control Sample Data'!E17&gt;0),'Control Sample Data'!E17,$C$108),""))</f>
        <v>25.3</v>
      </c>
      <c r="T18" s="70" t="str">
        <f>IF('Control Sample Data'!F17="","",IF(SUM('Control Sample Data'!F$3:F$98)&gt;10,IF(AND(ISNUMBER('Control Sample Data'!F17),'Control Sample Data'!F17&lt;$C$108, 'Control Sample Data'!F17&gt;0),'Control Sample Data'!F17,$C$108),""))</f>
        <v/>
      </c>
      <c r="U18" s="70" t="str">
        <f>IF('Control Sample Data'!G17="","",IF(SUM('Control Sample Data'!G$3:G$98)&gt;10,IF(AND(ISNUMBER('Control Sample Data'!G17),'Control Sample Data'!G17&lt;$C$108, 'Control Sample Data'!G17&gt;0),'Control Sample Data'!G17,$C$108),""))</f>
        <v/>
      </c>
      <c r="V18" s="70" t="str">
        <f>IF('Control Sample Data'!H17="","",IF(SUM('Control Sample Data'!H$3:H$98)&gt;10,IF(AND(ISNUMBER('Control Sample Data'!H17),'Control Sample Data'!H17&lt;$C$108, 'Control Sample Data'!H17&gt;0),'Control Sample Data'!H17,$C$108),""))</f>
        <v/>
      </c>
      <c r="W18" s="70" t="str">
        <f>IF('Control Sample Data'!I17="","",IF(SUM('Control Sample Data'!I$3:I$98)&gt;10,IF(AND(ISNUMBER('Control Sample Data'!I17),'Control Sample Data'!I17&lt;$C$108, 'Control Sample Data'!I17&gt;0),'Control Sample Data'!I17,$C$108),""))</f>
        <v/>
      </c>
      <c r="X18" s="70" t="str">
        <f>IF('Control Sample Data'!J17="","",IF(SUM('Control Sample Data'!J$3:J$98)&gt;10,IF(AND(ISNUMBER('Control Sample Data'!J17),'Control Sample Data'!J17&lt;$C$108, 'Control Sample Data'!J17&gt;0),'Control Sample Data'!J17,$C$108),""))</f>
        <v/>
      </c>
      <c r="Y18" s="70" t="str">
        <f>IF('Control Sample Data'!K17="","",IF(SUM('Control Sample Data'!K$3:K$98)&gt;10,IF(AND(ISNUMBER('Control Sample Data'!K17),'Control Sample Data'!K17&lt;$C$108, 'Control Sample Data'!K17&gt;0),'Control Sample Data'!K17,$C$108),""))</f>
        <v/>
      </c>
      <c r="Z18" s="70" t="str">
        <f>IF('Control Sample Data'!L17="","",IF(SUM('Control Sample Data'!L$3:L$98)&gt;10,IF(AND(ISNUMBER('Control Sample Data'!L17),'Control Sample Data'!L17&lt;$C$108, 'Control Sample Data'!L17&gt;0),'Control Sample Data'!L17,$C$108),""))</f>
        <v/>
      </c>
      <c r="AA18" s="70" t="str">
        <f>IF('Control Sample Data'!M17="","",IF(SUM('Control Sample Data'!M$3:M$98)&gt;10,IF(AND(ISNUMBER('Control Sample Data'!M17),'Control Sample Data'!M17&lt;$C$108, 'Control Sample Data'!M17&gt;0),'Control Sample Data'!M17,$C$108),""))</f>
        <v/>
      </c>
      <c r="AB18" s="137" t="str">
        <f>IF('Control Sample Data'!N17="","",IF(SUM('Control Sample Data'!N$3:N$98)&gt;10,IF(AND(ISNUMBER('Control Sample Data'!N17),'Control Sample Data'!N17&lt;$C$108, 'Control Sample Data'!N17&gt;0),'Control Sample Data'!N17,$C$108),""))</f>
        <v/>
      </c>
      <c r="AC18" s="142">
        <f>IF(C18="","",IF(AND('miRNA Table'!$D$4="YES",'miRNA Table'!$D$6="YES"),C18-C$110,C18))</f>
        <v>25.02</v>
      </c>
      <c r="AD18" s="143">
        <f>IF(D18="","",IF(AND('miRNA Table'!$D$4="YES",'miRNA Table'!$D$6="YES"),D18-D$110,D18))</f>
        <v>25</v>
      </c>
      <c r="AE18" s="143">
        <f>IF(E18="","",IF(AND('miRNA Table'!$D$4="YES",'miRNA Table'!$D$6="YES"),E18-E$110,E18))</f>
        <v>24.89</v>
      </c>
      <c r="AF18" s="143" t="str">
        <f>IF(F18="","",IF(AND('miRNA Table'!$D$4="YES",'miRNA Table'!$D$6="YES"),F18-F$110,F18))</f>
        <v/>
      </c>
      <c r="AG18" s="143" t="str">
        <f>IF(G18="","",IF(AND('miRNA Table'!$D$4="YES",'miRNA Table'!$D$6="YES"),G18-G$110,G18))</f>
        <v/>
      </c>
      <c r="AH18" s="143" t="str">
        <f>IF(H18="","",IF(AND('miRNA Table'!$D$4="YES",'miRNA Table'!$D$6="YES"),H18-H$110,H18))</f>
        <v/>
      </c>
      <c r="AI18" s="143" t="str">
        <f>IF(I18="","",IF(AND('miRNA Table'!$D$4="YES",'miRNA Table'!$D$6="YES"),I18-I$110,I18))</f>
        <v/>
      </c>
      <c r="AJ18" s="143" t="str">
        <f>IF(J18="","",IF(AND('miRNA Table'!$D$4="YES",'miRNA Table'!$D$6="YES"),J18-J$110,J18))</f>
        <v/>
      </c>
      <c r="AK18" s="143" t="str">
        <f>IF(K18="","",IF(AND('miRNA Table'!$D$4="YES",'miRNA Table'!$D$6="YES"),K18-K$110,K18))</f>
        <v/>
      </c>
      <c r="AL18" s="143" t="str">
        <f>IF(L18="","",IF(AND('miRNA Table'!$D$4="YES",'miRNA Table'!$D$6="YES"),L18-L$110,L18))</f>
        <v/>
      </c>
      <c r="AM18" s="143" t="str">
        <f>IF(M18="","",IF(AND('miRNA Table'!$D$4="YES",'miRNA Table'!$D$6="YES"),M18-M$110,M18))</f>
        <v/>
      </c>
      <c r="AN18" s="144" t="str">
        <f>IF(N18="","",IF(AND('miRNA Table'!$D$4="YES",'miRNA Table'!$D$6="YES"),N18-N$110,N18))</f>
        <v/>
      </c>
      <c r="AO18" s="148">
        <f>IF(Q18="","",IF(AND('miRNA Table'!$D$4="YES",'miRNA Table'!$D$6="YES"),Q18-Q$110,Q18))</f>
        <v>25.3</v>
      </c>
      <c r="AP18" s="149">
        <f>IF(R18="","",IF(AND('miRNA Table'!$D$4="YES",'miRNA Table'!$D$6="YES"),R18-R$110,R18))</f>
        <v>25.36</v>
      </c>
      <c r="AQ18" s="149">
        <f>IF(S18="","",IF(AND('miRNA Table'!$D$4="YES",'miRNA Table'!$D$6="YES"),S18-S$110,S18))</f>
        <v>25.3</v>
      </c>
      <c r="AR18" s="149" t="str">
        <f>IF(T18="","",IF(AND('miRNA Table'!$D$4="YES",'miRNA Table'!$D$6="YES"),T18-T$110,T18))</f>
        <v/>
      </c>
      <c r="AS18" s="149" t="str">
        <f>IF(U18="","",IF(AND('miRNA Table'!$D$4="YES",'miRNA Table'!$D$6="YES"),U18-U$110,U18))</f>
        <v/>
      </c>
      <c r="AT18" s="149" t="str">
        <f>IF(V18="","",IF(AND('miRNA Table'!$D$4="YES",'miRNA Table'!$D$6="YES"),V18-V$110,V18))</f>
        <v/>
      </c>
      <c r="AU18" s="149" t="str">
        <f>IF(W18="","",IF(AND('miRNA Table'!$D$4="YES",'miRNA Table'!$D$6="YES"),W18-W$110,W18))</f>
        <v/>
      </c>
      <c r="AV18" s="149" t="str">
        <f>IF(X18="","",IF(AND('miRNA Table'!$D$4="YES",'miRNA Table'!$D$6="YES"),X18-X$110,X18))</f>
        <v/>
      </c>
      <c r="AW18" s="149" t="str">
        <f>IF(Y18="","",IF(AND('miRNA Table'!$D$4="YES",'miRNA Table'!$D$6="YES"),Y18-Y$110,Y18))</f>
        <v/>
      </c>
      <c r="AX18" s="149" t="str">
        <f>IF(Z18="","",IF(AND('miRNA Table'!$D$4="YES",'miRNA Table'!$D$6="YES"),Z18-Z$110,Z18))</f>
        <v/>
      </c>
      <c r="AY18" s="149" t="str">
        <f>IF(AA18="","",IF(AND('miRNA Table'!$D$4="YES",'miRNA Table'!$D$6="YES"),AA18-AA$110,AA18))</f>
        <v/>
      </c>
      <c r="AZ18" s="150" t="str">
        <f>IF(AB18="","",IF(AND('miRNA Table'!$D$4="YES",'miRNA Table'!$D$6="YES"),AB18-AB$110,AB18))</f>
        <v/>
      </c>
      <c r="BA18" s="157" t="str">
        <f>IF(ISERROR(VLOOKUP('Choose Reference miRNAs'!$A17,$A$4:$AZ$99,29,0)),"",VLOOKUP('Choose Reference miRNAs'!$A17,$A$4:$AZ$99,29,0))</f>
        <v/>
      </c>
      <c r="BB18" s="158" t="str">
        <f>IF(ISERROR(VLOOKUP('Choose Reference miRNAs'!$A17,$A$4:$AZ$99,30,0)),"",VLOOKUP('Choose Reference miRNAs'!$A17,$A$4:$AZ$99,30,0))</f>
        <v/>
      </c>
      <c r="BC18" s="158" t="str">
        <f>IF(ISERROR(VLOOKUP('Choose Reference miRNAs'!$A17,$A$4:$AZ$99,31,0)),"",VLOOKUP('Choose Reference miRNAs'!$A17,$A$4:$AZ$99,31,0))</f>
        <v/>
      </c>
      <c r="BD18" s="158" t="str">
        <f>IF(ISERROR(VLOOKUP('Choose Reference miRNAs'!$A17,$A$4:$AZ$99,32,0)),"",VLOOKUP('Choose Reference miRNAs'!$A17,$A$4:$AZ$99,32,0))</f>
        <v/>
      </c>
      <c r="BE18" s="158" t="str">
        <f>IF(ISERROR(VLOOKUP('Choose Reference miRNAs'!$A17,$A$4:$AZ$99,33,0)),"",VLOOKUP('Choose Reference miRNAs'!$A17,$A$4:$AZ$99,33,0))</f>
        <v/>
      </c>
      <c r="BF18" s="158" t="str">
        <f>IF(ISERROR(VLOOKUP('Choose Reference miRNAs'!$A17,$A$4:$AZ$99,34,0)),"",VLOOKUP('Choose Reference miRNAs'!$A17,$A$4:$AZ$99,34,0))</f>
        <v/>
      </c>
      <c r="BG18" s="158" t="str">
        <f>IF(ISERROR(VLOOKUP('Choose Reference miRNAs'!$A17,$A$4:$AZ$99,35,0)),"",VLOOKUP('Choose Reference miRNAs'!$A17,$A$4:$AZ$99,35,0))</f>
        <v/>
      </c>
      <c r="BH18" s="158" t="str">
        <f>IF(ISERROR(VLOOKUP('Choose Reference miRNAs'!$A17,$A$4:$AZ$99,36,0)),"",VLOOKUP('Choose Reference miRNAs'!$A17,$A$4:$AZ$99,36,0))</f>
        <v/>
      </c>
      <c r="BI18" s="158" t="str">
        <f>IF(ISERROR(VLOOKUP('Choose Reference miRNAs'!$A17,$A$4:$AZ$99,37,0)),"",VLOOKUP('Choose Reference miRNAs'!$A17,$A$4:$AZ$99,37,0))</f>
        <v/>
      </c>
      <c r="BJ18" s="158" t="str">
        <f>IF(ISERROR(VLOOKUP('Choose Reference miRNAs'!$A17,$A$4:$AZ$99,38,0)),"",VLOOKUP('Choose Reference miRNAs'!$A17,$A$4:$AZ$99,38,0))</f>
        <v/>
      </c>
      <c r="BK18" s="158" t="str">
        <f>IF(ISERROR(VLOOKUP('Choose Reference miRNAs'!$A17,$A$4:$AZ$99,39,0)),"",VLOOKUP('Choose Reference miRNAs'!$A17,$A$4:$AZ$99,39,0))</f>
        <v/>
      </c>
      <c r="BL18" s="159" t="str">
        <f>IF(ISERROR(VLOOKUP('Choose Reference miRNAs'!$A17,$A$4:$AZ$99,40,0)),"",VLOOKUP('Choose Reference miRNAs'!$A17,$A$4:$AZ$99,40,0))</f>
        <v/>
      </c>
      <c r="BM18" s="157" t="str">
        <f>IF(ISERROR(VLOOKUP('Choose Reference miRNAs'!$A17,$A$4:$AZ$99,41,0)),"",VLOOKUP('Choose Reference miRNAs'!$A17,$A$4:$AZ$99,41,0))</f>
        <v/>
      </c>
      <c r="BN18" s="158" t="str">
        <f>IF(ISERROR(VLOOKUP('Choose Reference miRNAs'!$A17,$A$4:$AZ$99,42,0)),"",VLOOKUP('Choose Reference miRNAs'!$A17,$A$4:$AZ$99,42,0))</f>
        <v/>
      </c>
      <c r="BO18" s="158" t="str">
        <f>IF(ISERROR(VLOOKUP('Choose Reference miRNAs'!$A17,$A$4:$AZ$99,43,0)),"",VLOOKUP('Choose Reference miRNAs'!$A17,$A$4:$AZ$99,43,0))</f>
        <v/>
      </c>
      <c r="BP18" s="158" t="str">
        <f>IF(ISERROR(VLOOKUP('Choose Reference miRNAs'!$A17,$A$4:$AZ$99,44,0)),"",VLOOKUP('Choose Reference miRNAs'!$A17,$A$4:$AZ$99,44,0))</f>
        <v/>
      </c>
      <c r="BQ18" s="158" t="str">
        <f>IF(ISERROR(VLOOKUP('Choose Reference miRNAs'!$A17,$A$4:$AZ$99,45,0)),"",VLOOKUP('Choose Reference miRNAs'!$A17,$A$4:$AZ$99,45,0))</f>
        <v/>
      </c>
      <c r="BR18" s="158" t="str">
        <f>IF(ISERROR(VLOOKUP('Choose Reference miRNAs'!$A17,$A$4:$AZ$99,46,0)),"",VLOOKUP('Choose Reference miRNAs'!$A17,$A$4:$AZ$99,46,0))</f>
        <v/>
      </c>
      <c r="BS18" s="158" t="str">
        <f>IF(ISERROR(VLOOKUP('Choose Reference miRNAs'!$A17,$A$4:$AZ$99,47,0)),"",VLOOKUP('Choose Reference miRNAs'!$A17,$A$4:$AZ$99,47,0))</f>
        <v/>
      </c>
      <c r="BT18" s="158" t="str">
        <f>IF(ISERROR(VLOOKUP('Choose Reference miRNAs'!$A17,$A$4:$AZ$99,48,0)),"",VLOOKUP('Choose Reference miRNAs'!$A17,$A$4:$AZ$99,48,0))</f>
        <v/>
      </c>
      <c r="BU18" s="158" t="str">
        <f>IF(ISERROR(VLOOKUP('Choose Reference miRNAs'!$A17,$A$4:$AZ$99,49,0)),"",VLOOKUP('Choose Reference miRNAs'!$A17,$A$4:$AZ$99,49,0))</f>
        <v/>
      </c>
      <c r="BV18" s="158" t="str">
        <f>IF(ISERROR(VLOOKUP('Choose Reference miRNAs'!$A17,$A$4:$AZ$99,50,0)),"",VLOOKUP('Choose Reference miRNAs'!$A17,$A$4:$AZ$99,50,0))</f>
        <v/>
      </c>
      <c r="BW18" s="158" t="str">
        <f>IF(ISERROR(VLOOKUP('Choose Reference miRNAs'!$A17,$A$4:$AZ$99,51,0)),"",VLOOKUP('Choose Reference miRNAs'!$A17,$A$4:$AZ$99,51,0))</f>
        <v/>
      </c>
      <c r="BX18" s="159" t="str">
        <f>IF(ISERROR(VLOOKUP('Choose Reference miRNAs'!$A17,$A$4:$AZ$99,52,0)),"",VLOOKUP('Choose Reference miRNAs'!$A17,$A$4:$AZ$99,52,0))</f>
        <v/>
      </c>
      <c r="BY18" s="71" t="str">
        <f t="shared" si="16"/>
        <v>hsa-miR-15a-5p</v>
      </c>
      <c r="BZ18" s="69" t="s">
        <v>44</v>
      </c>
      <c r="CA18" s="70">
        <f t="shared" si="17"/>
        <v>5.4883333333333297</v>
      </c>
      <c r="CB18" s="70">
        <f t="shared" si="18"/>
        <v>5.3733333333333348</v>
      </c>
      <c r="CC18" s="70">
        <f t="shared" si="19"/>
        <v>5.3066666666666684</v>
      </c>
      <c r="CD18" s="70" t="str">
        <f t="shared" si="20"/>
        <v/>
      </c>
      <c r="CE18" s="70" t="str">
        <f t="shared" si="21"/>
        <v/>
      </c>
      <c r="CF18" s="70" t="str">
        <f t="shared" si="22"/>
        <v/>
      </c>
      <c r="CG18" s="70" t="str">
        <f t="shared" si="23"/>
        <v/>
      </c>
      <c r="CH18" s="70" t="str">
        <f t="shared" si="24"/>
        <v/>
      </c>
      <c r="CI18" s="70" t="str">
        <f t="shared" si="25"/>
        <v/>
      </c>
      <c r="CJ18" s="70" t="str">
        <f t="shared" si="26"/>
        <v/>
      </c>
      <c r="CK18" s="70" t="str">
        <f t="shared" si="27"/>
        <v/>
      </c>
      <c r="CL18" s="70" t="str">
        <f t="shared" si="28"/>
        <v/>
      </c>
      <c r="CM18" s="70">
        <f t="shared" si="29"/>
        <v>5.4466666666666654</v>
      </c>
      <c r="CN18" s="70">
        <f t="shared" si="30"/>
        <v>5.6283333333333339</v>
      </c>
      <c r="CO18" s="70">
        <f t="shared" si="31"/>
        <v>5.4050000000000011</v>
      </c>
      <c r="CP18" s="70" t="str">
        <f t="shared" si="32"/>
        <v/>
      </c>
      <c r="CQ18" s="70" t="str">
        <f t="shared" si="33"/>
        <v/>
      </c>
      <c r="CR18" s="70" t="str">
        <f t="shared" si="34"/>
        <v/>
      </c>
      <c r="CS18" s="70" t="str">
        <f t="shared" si="35"/>
        <v/>
      </c>
      <c r="CT18" s="70" t="str">
        <f t="shared" si="36"/>
        <v/>
      </c>
      <c r="CU18" s="70" t="str">
        <f t="shared" si="37"/>
        <v/>
      </c>
      <c r="CV18" s="70" t="str">
        <f t="shared" si="38"/>
        <v/>
      </c>
      <c r="CW18" s="70" t="str">
        <f t="shared" si="39"/>
        <v/>
      </c>
      <c r="CX18" s="70" t="str">
        <f t="shared" si="40"/>
        <v/>
      </c>
      <c r="CY18" s="41">
        <f t="shared" si="41"/>
        <v>5.389444444444444</v>
      </c>
      <c r="CZ18" s="41">
        <f t="shared" si="42"/>
        <v>5.4933333333333332</v>
      </c>
      <c r="DA18" s="71" t="str">
        <f t="shared" si="43"/>
        <v>hsa-miR-15a-5p</v>
      </c>
      <c r="DB18" s="69" t="s">
        <v>134</v>
      </c>
      <c r="DC18" s="72">
        <f t="shared" si="2"/>
        <v>2.2276504273791506E-2</v>
      </c>
      <c r="DD18" s="72">
        <f t="shared" si="3"/>
        <v>2.4124898230067728E-2</v>
      </c>
      <c r="DE18" s="72">
        <f t="shared" si="4"/>
        <v>2.5265864129995669E-2</v>
      </c>
      <c r="DF18" s="72" t="str">
        <f t="shared" si="5"/>
        <v/>
      </c>
      <c r="DG18" s="72" t="str">
        <f t="shared" si="6"/>
        <v/>
      </c>
      <c r="DH18" s="72" t="str">
        <f t="shared" si="7"/>
        <v/>
      </c>
      <c r="DI18" s="72" t="str">
        <f t="shared" si="8"/>
        <v/>
      </c>
      <c r="DJ18" s="72" t="str">
        <f t="shared" si="9"/>
        <v/>
      </c>
      <c r="DK18" s="72" t="str">
        <f t="shared" si="10"/>
        <v/>
      </c>
      <c r="DL18" s="72" t="str">
        <f t="shared" si="11"/>
        <v/>
      </c>
      <c r="DM18" s="72" t="str">
        <f t="shared" si="44"/>
        <v/>
      </c>
      <c r="DN18" s="72" t="str">
        <f t="shared" si="45"/>
        <v/>
      </c>
      <c r="DO18" s="72">
        <f t="shared" si="13"/>
        <v>2.292925567361187E-2</v>
      </c>
      <c r="DP18" s="72">
        <f t="shared" si="13"/>
        <v>2.0216354341970333E-2</v>
      </c>
      <c r="DQ18" s="72">
        <f t="shared" si="13"/>
        <v>2.3601134149419136E-2</v>
      </c>
      <c r="DR18" s="72" t="str">
        <f t="shared" si="13"/>
        <v/>
      </c>
      <c r="DS18" s="72" t="str">
        <f t="shared" si="13"/>
        <v/>
      </c>
      <c r="DT18" s="72" t="str">
        <f t="shared" si="13"/>
        <v/>
      </c>
      <c r="DU18" s="72" t="str">
        <f t="shared" si="13"/>
        <v/>
      </c>
      <c r="DV18" s="72" t="str">
        <f t="shared" si="13"/>
        <v/>
      </c>
      <c r="DW18" s="72" t="str">
        <f t="shared" si="13"/>
        <v/>
      </c>
      <c r="DX18" s="72" t="str">
        <f t="shared" si="13"/>
        <v/>
      </c>
      <c r="DY18" s="72" t="str">
        <f t="shared" si="46"/>
        <v/>
      </c>
      <c r="DZ18" s="72" t="str">
        <f t="shared" si="47"/>
        <v/>
      </c>
    </row>
    <row r="19" spans="1:130" ht="15" customHeight="1" x14ac:dyDescent="0.25">
      <c r="A19" s="76" t="str">
        <f>'miRNA Table'!B18</f>
        <v>hsa-miR-378a-3p</v>
      </c>
      <c r="B19" s="69" t="s">
        <v>45</v>
      </c>
      <c r="C19" s="70">
        <f>IF('Test Sample Data'!C18="","",IF(SUM('Test Sample Data'!C$3:C$98)&gt;10,IF(AND(ISNUMBER('Test Sample Data'!C18),'Test Sample Data'!C18&lt;$C$108, 'Test Sample Data'!C18&gt;0),'Test Sample Data'!C18,$C$108),""))</f>
        <v>35</v>
      </c>
      <c r="D19" s="70">
        <f>IF('Test Sample Data'!D18="","",IF(SUM('Test Sample Data'!D$3:D$98)&gt;10,IF(AND(ISNUMBER('Test Sample Data'!D18),'Test Sample Data'!D18&lt;$C$108, 'Test Sample Data'!D18&gt;0),'Test Sample Data'!D18,$C$108),""))</f>
        <v>35</v>
      </c>
      <c r="E19" s="70">
        <f>IF('Test Sample Data'!E18="","",IF(SUM('Test Sample Data'!E$3:E$98)&gt;10,IF(AND(ISNUMBER('Test Sample Data'!E18),'Test Sample Data'!E18&lt;$C$108, 'Test Sample Data'!E18&gt;0),'Test Sample Data'!E18,$C$108),""))</f>
        <v>35</v>
      </c>
      <c r="F19" s="70" t="str">
        <f>IF('Test Sample Data'!F18="","",IF(SUM('Test Sample Data'!F$3:F$98)&gt;10,IF(AND(ISNUMBER('Test Sample Data'!F18),'Test Sample Data'!F18&lt;$C$108, 'Test Sample Data'!F18&gt;0),'Test Sample Data'!F18,$C$108),""))</f>
        <v/>
      </c>
      <c r="G19" s="70" t="str">
        <f>IF('Test Sample Data'!G18="","",IF(SUM('Test Sample Data'!G$3:G$98)&gt;10,IF(AND(ISNUMBER('Test Sample Data'!G18),'Test Sample Data'!G18&lt;$C$108, 'Test Sample Data'!G18&gt;0),'Test Sample Data'!G18,$C$108),""))</f>
        <v/>
      </c>
      <c r="H19" s="70" t="str">
        <f>IF('Test Sample Data'!H18="","",IF(SUM('Test Sample Data'!H$3:H$98)&gt;10,IF(AND(ISNUMBER('Test Sample Data'!H18),'Test Sample Data'!H18&lt;$C$108, 'Test Sample Data'!H18&gt;0),'Test Sample Data'!H18,$C$108),""))</f>
        <v/>
      </c>
      <c r="I19" s="70" t="str">
        <f>IF('Test Sample Data'!I18="","",IF(SUM('Test Sample Data'!I$3:I$98)&gt;10,IF(AND(ISNUMBER('Test Sample Data'!I18),'Test Sample Data'!I18&lt;$C$108, 'Test Sample Data'!I18&gt;0),'Test Sample Data'!I18,$C$108),""))</f>
        <v/>
      </c>
      <c r="J19" s="70" t="str">
        <f>IF('Test Sample Data'!J18="","",IF(SUM('Test Sample Data'!J$3:J$98)&gt;10,IF(AND(ISNUMBER('Test Sample Data'!J18),'Test Sample Data'!J18&lt;$C$108, 'Test Sample Data'!J18&gt;0),'Test Sample Data'!J18,$C$108),""))</f>
        <v/>
      </c>
      <c r="K19" s="70" t="str">
        <f>IF('Test Sample Data'!K18="","",IF(SUM('Test Sample Data'!K$3:K$98)&gt;10,IF(AND(ISNUMBER('Test Sample Data'!K18),'Test Sample Data'!K18&lt;$C$108, 'Test Sample Data'!K18&gt;0),'Test Sample Data'!K18,$C$108),""))</f>
        <v/>
      </c>
      <c r="L19" s="70" t="str">
        <f>IF('Test Sample Data'!L18="","",IF(SUM('Test Sample Data'!L$3:L$98)&gt;10,IF(AND(ISNUMBER('Test Sample Data'!L18),'Test Sample Data'!L18&lt;$C$108, 'Test Sample Data'!L18&gt;0),'Test Sample Data'!L18,$C$108),""))</f>
        <v/>
      </c>
      <c r="M19" s="70" t="str">
        <f>IF('Test Sample Data'!M18="","",IF(SUM('Test Sample Data'!M$3:M$98)&gt;10,IF(AND(ISNUMBER('Test Sample Data'!M18),'Test Sample Data'!M18&lt;$C$108, 'Test Sample Data'!M18&gt;0),'Test Sample Data'!M18,$C$108),""))</f>
        <v/>
      </c>
      <c r="N19" s="70" t="str">
        <f>IF('Test Sample Data'!N18="","",IF(SUM('Test Sample Data'!N$3:N$98)&gt;10,IF(AND(ISNUMBER('Test Sample Data'!N18),'Test Sample Data'!N18&lt;$C$108, 'Test Sample Data'!N18&gt;0),'Test Sample Data'!N18,$C$108),""))</f>
        <v/>
      </c>
      <c r="O19" s="69" t="str">
        <f>'miRNA Table'!B18</f>
        <v>hsa-miR-378a-3p</v>
      </c>
      <c r="P19" s="69" t="s">
        <v>45</v>
      </c>
      <c r="Q19" s="70">
        <f>IF('Control Sample Data'!C18="","",IF(SUM('Control Sample Data'!C$3:C$98)&gt;10,IF(AND(ISNUMBER('Control Sample Data'!C18),'Control Sample Data'!C18&lt;$C$108, 'Control Sample Data'!C18&gt;0),'Control Sample Data'!C18,$C$108),""))</f>
        <v>35</v>
      </c>
      <c r="R19" s="70">
        <f>IF('Control Sample Data'!D18="","",IF(SUM('Control Sample Data'!D$3:D$98)&gt;10,IF(AND(ISNUMBER('Control Sample Data'!D18),'Control Sample Data'!D18&lt;$C$108, 'Control Sample Data'!D18&gt;0),'Control Sample Data'!D18,$C$108),""))</f>
        <v>35</v>
      </c>
      <c r="S19" s="70">
        <f>IF('Control Sample Data'!E18="","",IF(SUM('Control Sample Data'!E$3:E$98)&gt;10,IF(AND(ISNUMBER('Control Sample Data'!E18),'Control Sample Data'!E18&lt;$C$108, 'Control Sample Data'!E18&gt;0),'Control Sample Data'!E18,$C$108),""))</f>
        <v>35</v>
      </c>
      <c r="T19" s="70" t="str">
        <f>IF('Control Sample Data'!F18="","",IF(SUM('Control Sample Data'!F$3:F$98)&gt;10,IF(AND(ISNUMBER('Control Sample Data'!F18),'Control Sample Data'!F18&lt;$C$108, 'Control Sample Data'!F18&gt;0),'Control Sample Data'!F18,$C$108),""))</f>
        <v/>
      </c>
      <c r="U19" s="70" t="str">
        <f>IF('Control Sample Data'!G18="","",IF(SUM('Control Sample Data'!G$3:G$98)&gt;10,IF(AND(ISNUMBER('Control Sample Data'!G18),'Control Sample Data'!G18&lt;$C$108, 'Control Sample Data'!G18&gt;0),'Control Sample Data'!G18,$C$108),""))</f>
        <v/>
      </c>
      <c r="V19" s="70" t="str">
        <f>IF('Control Sample Data'!H18="","",IF(SUM('Control Sample Data'!H$3:H$98)&gt;10,IF(AND(ISNUMBER('Control Sample Data'!H18),'Control Sample Data'!H18&lt;$C$108, 'Control Sample Data'!H18&gt;0),'Control Sample Data'!H18,$C$108),""))</f>
        <v/>
      </c>
      <c r="W19" s="70" t="str">
        <f>IF('Control Sample Data'!I18="","",IF(SUM('Control Sample Data'!I$3:I$98)&gt;10,IF(AND(ISNUMBER('Control Sample Data'!I18),'Control Sample Data'!I18&lt;$C$108, 'Control Sample Data'!I18&gt;0),'Control Sample Data'!I18,$C$108),""))</f>
        <v/>
      </c>
      <c r="X19" s="70" t="str">
        <f>IF('Control Sample Data'!J18="","",IF(SUM('Control Sample Data'!J$3:J$98)&gt;10,IF(AND(ISNUMBER('Control Sample Data'!J18),'Control Sample Data'!J18&lt;$C$108, 'Control Sample Data'!J18&gt;0),'Control Sample Data'!J18,$C$108),""))</f>
        <v/>
      </c>
      <c r="Y19" s="70" t="str">
        <f>IF('Control Sample Data'!K18="","",IF(SUM('Control Sample Data'!K$3:K$98)&gt;10,IF(AND(ISNUMBER('Control Sample Data'!K18),'Control Sample Data'!K18&lt;$C$108, 'Control Sample Data'!K18&gt;0),'Control Sample Data'!K18,$C$108),""))</f>
        <v/>
      </c>
      <c r="Z19" s="70" t="str">
        <f>IF('Control Sample Data'!L18="","",IF(SUM('Control Sample Data'!L$3:L$98)&gt;10,IF(AND(ISNUMBER('Control Sample Data'!L18),'Control Sample Data'!L18&lt;$C$108, 'Control Sample Data'!L18&gt;0),'Control Sample Data'!L18,$C$108),""))</f>
        <v/>
      </c>
      <c r="AA19" s="70" t="str">
        <f>IF('Control Sample Data'!M18="","",IF(SUM('Control Sample Data'!M$3:M$98)&gt;10,IF(AND(ISNUMBER('Control Sample Data'!M18),'Control Sample Data'!M18&lt;$C$108, 'Control Sample Data'!M18&gt;0),'Control Sample Data'!M18,$C$108),""))</f>
        <v/>
      </c>
      <c r="AB19" s="137" t="str">
        <f>IF('Control Sample Data'!N18="","",IF(SUM('Control Sample Data'!N$3:N$98)&gt;10,IF(AND(ISNUMBER('Control Sample Data'!N18),'Control Sample Data'!N18&lt;$C$108, 'Control Sample Data'!N18&gt;0),'Control Sample Data'!N18,$C$108),""))</f>
        <v/>
      </c>
      <c r="AC19" s="142">
        <f>IF(C19="","",IF(AND('miRNA Table'!$D$4="YES",'miRNA Table'!$D$6="YES"),C19-C$110,C19))</f>
        <v>35</v>
      </c>
      <c r="AD19" s="143">
        <f>IF(D19="","",IF(AND('miRNA Table'!$D$4="YES",'miRNA Table'!$D$6="YES"),D19-D$110,D19))</f>
        <v>35</v>
      </c>
      <c r="AE19" s="143">
        <f>IF(E19="","",IF(AND('miRNA Table'!$D$4="YES",'miRNA Table'!$D$6="YES"),E19-E$110,E19))</f>
        <v>35</v>
      </c>
      <c r="AF19" s="143" t="str">
        <f>IF(F19="","",IF(AND('miRNA Table'!$D$4="YES",'miRNA Table'!$D$6="YES"),F19-F$110,F19))</f>
        <v/>
      </c>
      <c r="AG19" s="143" t="str">
        <f>IF(G19="","",IF(AND('miRNA Table'!$D$4="YES",'miRNA Table'!$D$6="YES"),G19-G$110,G19))</f>
        <v/>
      </c>
      <c r="AH19" s="143" t="str">
        <f>IF(H19="","",IF(AND('miRNA Table'!$D$4="YES",'miRNA Table'!$D$6="YES"),H19-H$110,H19))</f>
        <v/>
      </c>
      <c r="AI19" s="143" t="str">
        <f>IF(I19="","",IF(AND('miRNA Table'!$D$4="YES",'miRNA Table'!$D$6="YES"),I19-I$110,I19))</f>
        <v/>
      </c>
      <c r="AJ19" s="143" t="str">
        <f>IF(J19="","",IF(AND('miRNA Table'!$D$4="YES",'miRNA Table'!$D$6="YES"),J19-J$110,J19))</f>
        <v/>
      </c>
      <c r="AK19" s="143" t="str">
        <f>IF(K19="","",IF(AND('miRNA Table'!$D$4="YES",'miRNA Table'!$D$6="YES"),K19-K$110,K19))</f>
        <v/>
      </c>
      <c r="AL19" s="143" t="str">
        <f>IF(L19="","",IF(AND('miRNA Table'!$D$4="YES",'miRNA Table'!$D$6="YES"),L19-L$110,L19))</f>
        <v/>
      </c>
      <c r="AM19" s="143" t="str">
        <f>IF(M19="","",IF(AND('miRNA Table'!$D$4="YES",'miRNA Table'!$D$6="YES"),M19-M$110,M19))</f>
        <v/>
      </c>
      <c r="AN19" s="144" t="str">
        <f>IF(N19="","",IF(AND('miRNA Table'!$D$4="YES",'miRNA Table'!$D$6="YES"),N19-N$110,N19))</f>
        <v/>
      </c>
      <c r="AO19" s="148">
        <f>IF(Q19="","",IF(AND('miRNA Table'!$D$4="YES",'miRNA Table'!$D$6="YES"),Q19-Q$110,Q19))</f>
        <v>35</v>
      </c>
      <c r="AP19" s="149">
        <f>IF(R19="","",IF(AND('miRNA Table'!$D$4="YES",'miRNA Table'!$D$6="YES"),R19-R$110,R19))</f>
        <v>35</v>
      </c>
      <c r="AQ19" s="149">
        <f>IF(S19="","",IF(AND('miRNA Table'!$D$4="YES",'miRNA Table'!$D$6="YES"),S19-S$110,S19))</f>
        <v>35</v>
      </c>
      <c r="AR19" s="149" t="str">
        <f>IF(T19="","",IF(AND('miRNA Table'!$D$4="YES",'miRNA Table'!$D$6="YES"),T19-T$110,T19))</f>
        <v/>
      </c>
      <c r="AS19" s="149" t="str">
        <f>IF(U19="","",IF(AND('miRNA Table'!$D$4="YES",'miRNA Table'!$D$6="YES"),U19-U$110,U19))</f>
        <v/>
      </c>
      <c r="AT19" s="149" t="str">
        <f>IF(V19="","",IF(AND('miRNA Table'!$D$4="YES",'miRNA Table'!$D$6="YES"),V19-V$110,V19))</f>
        <v/>
      </c>
      <c r="AU19" s="149" t="str">
        <f>IF(W19="","",IF(AND('miRNA Table'!$D$4="YES",'miRNA Table'!$D$6="YES"),W19-W$110,W19))</f>
        <v/>
      </c>
      <c r="AV19" s="149" t="str">
        <f>IF(X19="","",IF(AND('miRNA Table'!$D$4="YES",'miRNA Table'!$D$6="YES"),X19-X$110,X19))</f>
        <v/>
      </c>
      <c r="AW19" s="149" t="str">
        <f>IF(Y19="","",IF(AND('miRNA Table'!$D$4="YES",'miRNA Table'!$D$6="YES"),Y19-Y$110,Y19))</f>
        <v/>
      </c>
      <c r="AX19" s="149" t="str">
        <f>IF(Z19="","",IF(AND('miRNA Table'!$D$4="YES",'miRNA Table'!$D$6="YES"),Z19-Z$110,Z19))</f>
        <v/>
      </c>
      <c r="AY19" s="149" t="str">
        <f>IF(AA19="","",IF(AND('miRNA Table'!$D$4="YES",'miRNA Table'!$D$6="YES"),AA19-AA$110,AA19))</f>
        <v/>
      </c>
      <c r="AZ19" s="150" t="str">
        <f>IF(AB19="","",IF(AND('miRNA Table'!$D$4="YES",'miRNA Table'!$D$6="YES"),AB19-AB$110,AB19))</f>
        <v/>
      </c>
      <c r="BA19" s="157" t="str">
        <f>IF(ISERROR(VLOOKUP('Choose Reference miRNAs'!$A18,$A$4:$AZ$99,29,0)),"",VLOOKUP('Choose Reference miRNAs'!$A18,$A$4:$AZ$99,29,0))</f>
        <v/>
      </c>
      <c r="BB19" s="158" t="str">
        <f>IF(ISERROR(VLOOKUP('Choose Reference miRNAs'!$A18,$A$4:$AZ$99,30,0)),"",VLOOKUP('Choose Reference miRNAs'!$A18,$A$4:$AZ$99,30,0))</f>
        <v/>
      </c>
      <c r="BC19" s="158" t="str">
        <f>IF(ISERROR(VLOOKUP('Choose Reference miRNAs'!$A18,$A$4:$AZ$99,31,0)),"",VLOOKUP('Choose Reference miRNAs'!$A18,$A$4:$AZ$99,31,0))</f>
        <v/>
      </c>
      <c r="BD19" s="158" t="str">
        <f>IF(ISERROR(VLOOKUP('Choose Reference miRNAs'!$A18,$A$4:$AZ$99,32,0)),"",VLOOKUP('Choose Reference miRNAs'!$A18,$A$4:$AZ$99,32,0))</f>
        <v/>
      </c>
      <c r="BE19" s="158" t="str">
        <f>IF(ISERROR(VLOOKUP('Choose Reference miRNAs'!$A18,$A$4:$AZ$99,33,0)),"",VLOOKUP('Choose Reference miRNAs'!$A18,$A$4:$AZ$99,33,0))</f>
        <v/>
      </c>
      <c r="BF19" s="158" t="str">
        <f>IF(ISERROR(VLOOKUP('Choose Reference miRNAs'!$A18,$A$4:$AZ$99,34,0)),"",VLOOKUP('Choose Reference miRNAs'!$A18,$A$4:$AZ$99,34,0))</f>
        <v/>
      </c>
      <c r="BG19" s="158" t="str">
        <f>IF(ISERROR(VLOOKUP('Choose Reference miRNAs'!$A18,$A$4:$AZ$99,35,0)),"",VLOOKUP('Choose Reference miRNAs'!$A18,$A$4:$AZ$99,35,0))</f>
        <v/>
      </c>
      <c r="BH19" s="158" t="str">
        <f>IF(ISERROR(VLOOKUP('Choose Reference miRNAs'!$A18,$A$4:$AZ$99,36,0)),"",VLOOKUP('Choose Reference miRNAs'!$A18,$A$4:$AZ$99,36,0))</f>
        <v/>
      </c>
      <c r="BI19" s="158" t="str">
        <f>IF(ISERROR(VLOOKUP('Choose Reference miRNAs'!$A18,$A$4:$AZ$99,37,0)),"",VLOOKUP('Choose Reference miRNAs'!$A18,$A$4:$AZ$99,37,0))</f>
        <v/>
      </c>
      <c r="BJ19" s="158" t="str">
        <f>IF(ISERROR(VLOOKUP('Choose Reference miRNAs'!$A18,$A$4:$AZ$99,38,0)),"",VLOOKUP('Choose Reference miRNAs'!$A18,$A$4:$AZ$99,38,0))</f>
        <v/>
      </c>
      <c r="BK19" s="158" t="str">
        <f>IF(ISERROR(VLOOKUP('Choose Reference miRNAs'!$A18,$A$4:$AZ$99,39,0)),"",VLOOKUP('Choose Reference miRNAs'!$A18,$A$4:$AZ$99,39,0))</f>
        <v/>
      </c>
      <c r="BL19" s="159" t="str">
        <f>IF(ISERROR(VLOOKUP('Choose Reference miRNAs'!$A18,$A$4:$AZ$99,40,0)),"",VLOOKUP('Choose Reference miRNAs'!$A18,$A$4:$AZ$99,40,0))</f>
        <v/>
      </c>
      <c r="BM19" s="157" t="str">
        <f>IF(ISERROR(VLOOKUP('Choose Reference miRNAs'!$A18,$A$4:$AZ$99,41,0)),"",VLOOKUP('Choose Reference miRNAs'!$A18,$A$4:$AZ$99,41,0))</f>
        <v/>
      </c>
      <c r="BN19" s="158" t="str">
        <f>IF(ISERROR(VLOOKUP('Choose Reference miRNAs'!$A18,$A$4:$AZ$99,42,0)),"",VLOOKUP('Choose Reference miRNAs'!$A18,$A$4:$AZ$99,42,0))</f>
        <v/>
      </c>
      <c r="BO19" s="158" t="str">
        <f>IF(ISERROR(VLOOKUP('Choose Reference miRNAs'!$A18,$A$4:$AZ$99,43,0)),"",VLOOKUP('Choose Reference miRNAs'!$A18,$A$4:$AZ$99,43,0))</f>
        <v/>
      </c>
      <c r="BP19" s="158" t="str">
        <f>IF(ISERROR(VLOOKUP('Choose Reference miRNAs'!$A18,$A$4:$AZ$99,44,0)),"",VLOOKUP('Choose Reference miRNAs'!$A18,$A$4:$AZ$99,44,0))</f>
        <v/>
      </c>
      <c r="BQ19" s="158" t="str">
        <f>IF(ISERROR(VLOOKUP('Choose Reference miRNAs'!$A18,$A$4:$AZ$99,45,0)),"",VLOOKUP('Choose Reference miRNAs'!$A18,$A$4:$AZ$99,45,0))</f>
        <v/>
      </c>
      <c r="BR19" s="158" t="str">
        <f>IF(ISERROR(VLOOKUP('Choose Reference miRNAs'!$A18,$A$4:$AZ$99,46,0)),"",VLOOKUP('Choose Reference miRNAs'!$A18,$A$4:$AZ$99,46,0))</f>
        <v/>
      </c>
      <c r="BS19" s="158" t="str">
        <f>IF(ISERROR(VLOOKUP('Choose Reference miRNAs'!$A18,$A$4:$AZ$99,47,0)),"",VLOOKUP('Choose Reference miRNAs'!$A18,$A$4:$AZ$99,47,0))</f>
        <v/>
      </c>
      <c r="BT19" s="158" t="str">
        <f>IF(ISERROR(VLOOKUP('Choose Reference miRNAs'!$A18,$A$4:$AZ$99,48,0)),"",VLOOKUP('Choose Reference miRNAs'!$A18,$A$4:$AZ$99,48,0))</f>
        <v/>
      </c>
      <c r="BU19" s="158" t="str">
        <f>IF(ISERROR(VLOOKUP('Choose Reference miRNAs'!$A18,$A$4:$AZ$99,49,0)),"",VLOOKUP('Choose Reference miRNAs'!$A18,$A$4:$AZ$99,49,0))</f>
        <v/>
      </c>
      <c r="BV19" s="158" t="str">
        <f>IF(ISERROR(VLOOKUP('Choose Reference miRNAs'!$A18,$A$4:$AZ$99,50,0)),"",VLOOKUP('Choose Reference miRNAs'!$A18,$A$4:$AZ$99,50,0))</f>
        <v/>
      </c>
      <c r="BW19" s="158" t="str">
        <f>IF(ISERROR(VLOOKUP('Choose Reference miRNAs'!$A18,$A$4:$AZ$99,51,0)),"",VLOOKUP('Choose Reference miRNAs'!$A18,$A$4:$AZ$99,51,0))</f>
        <v/>
      </c>
      <c r="BX19" s="159" t="str">
        <f>IF(ISERROR(VLOOKUP('Choose Reference miRNAs'!$A18,$A$4:$AZ$99,52,0)),"",VLOOKUP('Choose Reference miRNAs'!$A18,$A$4:$AZ$99,52,0))</f>
        <v/>
      </c>
      <c r="BY19" s="71" t="str">
        <f t="shared" si="16"/>
        <v>hsa-miR-378a-3p</v>
      </c>
      <c r="BZ19" s="69" t="s">
        <v>45</v>
      </c>
      <c r="CA19" s="70">
        <f t="shared" si="17"/>
        <v>15.46833333333333</v>
      </c>
      <c r="CB19" s="70">
        <f t="shared" si="18"/>
        <v>15.373333333333335</v>
      </c>
      <c r="CC19" s="70">
        <f t="shared" si="19"/>
        <v>15.416666666666668</v>
      </c>
      <c r="CD19" s="70" t="str">
        <f t="shared" si="20"/>
        <v/>
      </c>
      <c r="CE19" s="70" t="str">
        <f t="shared" si="21"/>
        <v/>
      </c>
      <c r="CF19" s="70" t="str">
        <f t="shared" si="22"/>
        <v/>
      </c>
      <c r="CG19" s="70" t="str">
        <f t="shared" si="23"/>
        <v/>
      </c>
      <c r="CH19" s="70" t="str">
        <f t="shared" si="24"/>
        <v/>
      </c>
      <c r="CI19" s="70" t="str">
        <f t="shared" si="25"/>
        <v/>
      </c>
      <c r="CJ19" s="70" t="str">
        <f t="shared" si="26"/>
        <v/>
      </c>
      <c r="CK19" s="70" t="str">
        <f t="shared" si="27"/>
        <v/>
      </c>
      <c r="CL19" s="70" t="str">
        <f t="shared" si="28"/>
        <v/>
      </c>
      <c r="CM19" s="70">
        <f t="shared" si="29"/>
        <v>15.146666666666665</v>
      </c>
      <c r="CN19" s="70">
        <f t="shared" si="30"/>
        <v>15.268333333333334</v>
      </c>
      <c r="CO19" s="70">
        <f t="shared" si="31"/>
        <v>15.105</v>
      </c>
      <c r="CP19" s="70" t="str">
        <f t="shared" si="32"/>
        <v/>
      </c>
      <c r="CQ19" s="70" t="str">
        <f t="shared" si="33"/>
        <v/>
      </c>
      <c r="CR19" s="70" t="str">
        <f t="shared" si="34"/>
        <v/>
      </c>
      <c r="CS19" s="70" t="str">
        <f t="shared" si="35"/>
        <v/>
      </c>
      <c r="CT19" s="70" t="str">
        <f t="shared" si="36"/>
        <v/>
      </c>
      <c r="CU19" s="70" t="str">
        <f t="shared" si="37"/>
        <v/>
      </c>
      <c r="CV19" s="70" t="str">
        <f t="shared" si="38"/>
        <v/>
      </c>
      <c r="CW19" s="70" t="str">
        <f t="shared" si="39"/>
        <v/>
      </c>
      <c r="CX19" s="70" t="str">
        <f t="shared" si="40"/>
        <v/>
      </c>
      <c r="CY19" s="41">
        <f t="shared" si="41"/>
        <v>15.419444444444444</v>
      </c>
      <c r="CZ19" s="41">
        <f t="shared" si="42"/>
        <v>15.173333333333332</v>
      </c>
      <c r="DA19" s="71" t="str">
        <f t="shared" si="43"/>
        <v>hsa-miR-378a-3p</v>
      </c>
      <c r="DB19" s="69" t="s">
        <v>135</v>
      </c>
      <c r="DC19" s="72">
        <f t="shared" si="2"/>
        <v>2.2058078793939433E-5</v>
      </c>
      <c r="DD19" s="72">
        <f t="shared" si="3"/>
        <v>2.3559470927800502E-5</v>
      </c>
      <c r="DE19" s="72">
        <f t="shared" si="4"/>
        <v>2.2862351636912248E-5</v>
      </c>
      <c r="DF19" s="72" t="str">
        <f t="shared" si="5"/>
        <v/>
      </c>
      <c r="DG19" s="72" t="str">
        <f t="shared" si="6"/>
        <v/>
      </c>
      <c r="DH19" s="72" t="str">
        <f t="shared" si="7"/>
        <v/>
      </c>
      <c r="DI19" s="72" t="str">
        <f t="shared" si="8"/>
        <v/>
      </c>
      <c r="DJ19" s="72" t="str">
        <f t="shared" si="9"/>
        <v/>
      </c>
      <c r="DK19" s="72" t="str">
        <f t="shared" si="10"/>
        <v/>
      </c>
      <c r="DL19" s="72" t="str">
        <f t="shared" si="11"/>
        <v/>
      </c>
      <c r="DM19" s="72" t="str">
        <f t="shared" si="44"/>
        <v/>
      </c>
      <c r="DN19" s="72" t="str">
        <f t="shared" si="45"/>
        <v/>
      </c>
      <c r="DO19" s="72">
        <f t="shared" si="13"/>
        <v>2.7567602563207533E-5</v>
      </c>
      <c r="DP19" s="72">
        <f t="shared" si="13"/>
        <v>2.5338078824993164E-5</v>
      </c>
      <c r="DQ19" s="72">
        <f t="shared" si="13"/>
        <v>2.8375394977208331E-5</v>
      </c>
      <c r="DR19" s="72" t="str">
        <f t="shared" si="13"/>
        <v/>
      </c>
      <c r="DS19" s="72" t="str">
        <f t="shared" si="13"/>
        <v/>
      </c>
      <c r="DT19" s="72" t="str">
        <f t="shared" si="13"/>
        <v/>
      </c>
      <c r="DU19" s="72" t="str">
        <f t="shared" si="13"/>
        <v/>
      </c>
      <c r="DV19" s="72" t="str">
        <f t="shared" si="13"/>
        <v/>
      </c>
      <c r="DW19" s="72" t="str">
        <f t="shared" si="13"/>
        <v/>
      </c>
      <c r="DX19" s="72" t="str">
        <f t="shared" ref="DX19:DX82" si="48">IF(CV19="","",POWER(2, -CV19))</f>
        <v/>
      </c>
      <c r="DY19" s="72" t="str">
        <f t="shared" si="46"/>
        <v/>
      </c>
      <c r="DZ19" s="72" t="str">
        <f t="shared" si="47"/>
        <v/>
      </c>
    </row>
    <row r="20" spans="1:130" ht="15" customHeight="1" x14ac:dyDescent="0.25">
      <c r="A20" s="76" t="str">
        <f>'miRNA Table'!B19</f>
        <v>hsa-let-7b-5p</v>
      </c>
      <c r="B20" s="69" t="s">
        <v>46</v>
      </c>
      <c r="C20" s="70">
        <f>IF('Test Sample Data'!C19="","",IF(SUM('Test Sample Data'!C$3:C$98)&gt;10,IF(AND(ISNUMBER('Test Sample Data'!C19),'Test Sample Data'!C19&lt;$C$108, 'Test Sample Data'!C19&gt;0),'Test Sample Data'!C19,$C$108),""))</f>
        <v>35</v>
      </c>
      <c r="D20" s="70">
        <f>IF('Test Sample Data'!D19="","",IF(SUM('Test Sample Data'!D$3:D$98)&gt;10,IF(AND(ISNUMBER('Test Sample Data'!D19),'Test Sample Data'!D19&lt;$C$108, 'Test Sample Data'!D19&gt;0),'Test Sample Data'!D19,$C$108),""))</f>
        <v>35</v>
      </c>
      <c r="E20" s="70">
        <f>IF('Test Sample Data'!E19="","",IF(SUM('Test Sample Data'!E$3:E$98)&gt;10,IF(AND(ISNUMBER('Test Sample Data'!E19),'Test Sample Data'!E19&lt;$C$108, 'Test Sample Data'!E19&gt;0),'Test Sample Data'!E19,$C$108),""))</f>
        <v>35</v>
      </c>
      <c r="F20" s="70" t="str">
        <f>IF('Test Sample Data'!F19="","",IF(SUM('Test Sample Data'!F$3:F$98)&gt;10,IF(AND(ISNUMBER('Test Sample Data'!F19),'Test Sample Data'!F19&lt;$C$108, 'Test Sample Data'!F19&gt;0),'Test Sample Data'!F19,$C$108),""))</f>
        <v/>
      </c>
      <c r="G20" s="70" t="str">
        <f>IF('Test Sample Data'!G19="","",IF(SUM('Test Sample Data'!G$3:G$98)&gt;10,IF(AND(ISNUMBER('Test Sample Data'!G19),'Test Sample Data'!G19&lt;$C$108, 'Test Sample Data'!G19&gt;0),'Test Sample Data'!G19,$C$108),""))</f>
        <v/>
      </c>
      <c r="H20" s="70" t="str">
        <f>IF('Test Sample Data'!H19="","",IF(SUM('Test Sample Data'!H$3:H$98)&gt;10,IF(AND(ISNUMBER('Test Sample Data'!H19),'Test Sample Data'!H19&lt;$C$108, 'Test Sample Data'!H19&gt;0),'Test Sample Data'!H19,$C$108),""))</f>
        <v/>
      </c>
      <c r="I20" s="70" t="str">
        <f>IF('Test Sample Data'!I19="","",IF(SUM('Test Sample Data'!I$3:I$98)&gt;10,IF(AND(ISNUMBER('Test Sample Data'!I19),'Test Sample Data'!I19&lt;$C$108, 'Test Sample Data'!I19&gt;0),'Test Sample Data'!I19,$C$108),""))</f>
        <v/>
      </c>
      <c r="J20" s="70" t="str">
        <f>IF('Test Sample Data'!J19="","",IF(SUM('Test Sample Data'!J$3:J$98)&gt;10,IF(AND(ISNUMBER('Test Sample Data'!J19),'Test Sample Data'!J19&lt;$C$108, 'Test Sample Data'!J19&gt;0),'Test Sample Data'!J19,$C$108),""))</f>
        <v/>
      </c>
      <c r="K20" s="70" t="str">
        <f>IF('Test Sample Data'!K19="","",IF(SUM('Test Sample Data'!K$3:K$98)&gt;10,IF(AND(ISNUMBER('Test Sample Data'!K19),'Test Sample Data'!K19&lt;$C$108, 'Test Sample Data'!K19&gt;0),'Test Sample Data'!K19,$C$108),""))</f>
        <v/>
      </c>
      <c r="L20" s="70" t="str">
        <f>IF('Test Sample Data'!L19="","",IF(SUM('Test Sample Data'!L$3:L$98)&gt;10,IF(AND(ISNUMBER('Test Sample Data'!L19),'Test Sample Data'!L19&lt;$C$108, 'Test Sample Data'!L19&gt;0),'Test Sample Data'!L19,$C$108),""))</f>
        <v/>
      </c>
      <c r="M20" s="70" t="str">
        <f>IF('Test Sample Data'!M19="","",IF(SUM('Test Sample Data'!M$3:M$98)&gt;10,IF(AND(ISNUMBER('Test Sample Data'!M19),'Test Sample Data'!M19&lt;$C$108, 'Test Sample Data'!M19&gt;0),'Test Sample Data'!M19,$C$108),""))</f>
        <v/>
      </c>
      <c r="N20" s="70" t="str">
        <f>IF('Test Sample Data'!N19="","",IF(SUM('Test Sample Data'!N$3:N$98)&gt;10,IF(AND(ISNUMBER('Test Sample Data'!N19),'Test Sample Data'!N19&lt;$C$108, 'Test Sample Data'!N19&gt;0),'Test Sample Data'!N19,$C$108),""))</f>
        <v/>
      </c>
      <c r="O20" s="69" t="str">
        <f>'miRNA Table'!B19</f>
        <v>hsa-let-7b-5p</v>
      </c>
      <c r="P20" s="69" t="s">
        <v>46</v>
      </c>
      <c r="Q20" s="70">
        <f>IF('Control Sample Data'!C19="","",IF(SUM('Control Sample Data'!C$3:C$98)&gt;10,IF(AND(ISNUMBER('Control Sample Data'!C19),'Control Sample Data'!C19&lt;$C$108, 'Control Sample Data'!C19&gt;0),'Control Sample Data'!C19,$C$108),""))</f>
        <v>35</v>
      </c>
      <c r="R20" s="70">
        <f>IF('Control Sample Data'!D19="","",IF(SUM('Control Sample Data'!D$3:D$98)&gt;10,IF(AND(ISNUMBER('Control Sample Data'!D19),'Control Sample Data'!D19&lt;$C$108, 'Control Sample Data'!D19&gt;0),'Control Sample Data'!D19,$C$108),""))</f>
        <v>35</v>
      </c>
      <c r="S20" s="70">
        <f>IF('Control Sample Data'!E19="","",IF(SUM('Control Sample Data'!E$3:E$98)&gt;10,IF(AND(ISNUMBER('Control Sample Data'!E19),'Control Sample Data'!E19&lt;$C$108, 'Control Sample Data'!E19&gt;0),'Control Sample Data'!E19,$C$108),""))</f>
        <v>35</v>
      </c>
      <c r="T20" s="70" t="str">
        <f>IF('Control Sample Data'!F19="","",IF(SUM('Control Sample Data'!F$3:F$98)&gt;10,IF(AND(ISNUMBER('Control Sample Data'!F19),'Control Sample Data'!F19&lt;$C$108, 'Control Sample Data'!F19&gt;0),'Control Sample Data'!F19,$C$108),""))</f>
        <v/>
      </c>
      <c r="U20" s="70" t="str">
        <f>IF('Control Sample Data'!G19="","",IF(SUM('Control Sample Data'!G$3:G$98)&gt;10,IF(AND(ISNUMBER('Control Sample Data'!G19),'Control Sample Data'!G19&lt;$C$108, 'Control Sample Data'!G19&gt;0),'Control Sample Data'!G19,$C$108),""))</f>
        <v/>
      </c>
      <c r="V20" s="70" t="str">
        <f>IF('Control Sample Data'!H19="","",IF(SUM('Control Sample Data'!H$3:H$98)&gt;10,IF(AND(ISNUMBER('Control Sample Data'!H19),'Control Sample Data'!H19&lt;$C$108, 'Control Sample Data'!H19&gt;0),'Control Sample Data'!H19,$C$108),""))</f>
        <v/>
      </c>
      <c r="W20" s="70" t="str">
        <f>IF('Control Sample Data'!I19="","",IF(SUM('Control Sample Data'!I$3:I$98)&gt;10,IF(AND(ISNUMBER('Control Sample Data'!I19),'Control Sample Data'!I19&lt;$C$108, 'Control Sample Data'!I19&gt;0),'Control Sample Data'!I19,$C$108),""))</f>
        <v/>
      </c>
      <c r="X20" s="70" t="str">
        <f>IF('Control Sample Data'!J19="","",IF(SUM('Control Sample Data'!J$3:J$98)&gt;10,IF(AND(ISNUMBER('Control Sample Data'!J19),'Control Sample Data'!J19&lt;$C$108, 'Control Sample Data'!J19&gt;0),'Control Sample Data'!J19,$C$108),""))</f>
        <v/>
      </c>
      <c r="Y20" s="70" t="str">
        <f>IF('Control Sample Data'!K19="","",IF(SUM('Control Sample Data'!K$3:K$98)&gt;10,IF(AND(ISNUMBER('Control Sample Data'!K19),'Control Sample Data'!K19&lt;$C$108, 'Control Sample Data'!K19&gt;0),'Control Sample Data'!K19,$C$108),""))</f>
        <v/>
      </c>
      <c r="Z20" s="70" t="str">
        <f>IF('Control Sample Data'!L19="","",IF(SUM('Control Sample Data'!L$3:L$98)&gt;10,IF(AND(ISNUMBER('Control Sample Data'!L19),'Control Sample Data'!L19&lt;$C$108, 'Control Sample Data'!L19&gt;0),'Control Sample Data'!L19,$C$108),""))</f>
        <v/>
      </c>
      <c r="AA20" s="70" t="str">
        <f>IF('Control Sample Data'!M19="","",IF(SUM('Control Sample Data'!M$3:M$98)&gt;10,IF(AND(ISNUMBER('Control Sample Data'!M19),'Control Sample Data'!M19&lt;$C$108, 'Control Sample Data'!M19&gt;0),'Control Sample Data'!M19,$C$108),""))</f>
        <v/>
      </c>
      <c r="AB20" s="137" t="str">
        <f>IF('Control Sample Data'!N19="","",IF(SUM('Control Sample Data'!N$3:N$98)&gt;10,IF(AND(ISNUMBER('Control Sample Data'!N19),'Control Sample Data'!N19&lt;$C$108, 'Control Sample Data'!N19&gt;0),'Control Sample Data'!N19,$C$108),""))</f>
        <v/>
      </c>
      <c r="AC20" s="142">
        <f>IF(C20="","",IF(AND('miRNA Table'!$D$4="YES",'miRNA Table'!$D$6="YES"),C20-C$110,C20))</f>
        <v>35</v>
      </c>
      <c r="AD20" s="143">
        <f>IF(D20="","",IF(AND('miRNA Table'!$D$4="YES",'miRNA Table'!$D$6="YES"),D20-D$110,D20))</f>
        <v>35</v>
      </c>
      <c r="AE20" s="143">
        <f>IF(E20="","",IF(AND('miRNA Table'!$D$4="YES",'miRNA Table'!$D$6="YES"),E20-E$110,E20))</f>
        <v>35</v>
      </c>
      <c r="AF20" s="143" t="str">
        <f>IF(F20="","",IF(AND('miRNA Table'!$D$4="YES",'miRNA Table'!$D$6="YES"),F20-F$110,F20))</f>
        <v/>
      </c>
      <c r="AG20" s="143" t="str">
        <f>IF(G20="","",IF(AND('miRNA Table'!$D$4="YES",'miRNA Table'!$D$6="YES"),G20-G$110,G20))</f>
        <v/>
      </c>
      <c r="AH20" s="143" t="str">
        <f>IF(H20="","",IF(AND('miRNA Table'!$D$4="YES",'miRNA Table'!$D$6="YES"),H20-H$110,H20))</f>
        <v/>
      </c>
      <c r="AI20" s="143" t="str">
        <f>IF(I20="","",IF(AND('miRNA Table'!$D$4="YES",'miRNA Table'!$D$6="YES"),I20-I$110,I20))</f>
        <v/>
      </c>
      <c r="AJ20" s="143" t="str">
        <f>IF(J20="","",IF(AND('miRNA Table'!$D$4="YES",'miRNA Table'!$D$6="YES"),J20-J$110,J20))</f>
        <v/>
      </c>
      <c r="AK20" s="143" t="str">
        <f>IF(K20="","",IF(AND('miRNA Table'!$D$4="YES",'miRNA Table'!$D$6="YES"),K20-K$110,K20))</f>
        <v/>
      </c>
      <c r="AL20" s="143" t="str">
        <f>IF(L20="","",IF(AND('miRNA Table'!$D$4="YES",'miRNA Table'!$D$6="YES"),L20-L$110,L20))</f>
        <v/>
      </c>
      <c r="AM20" s="143" t="str">
        <f>IF(M20="","",IF(AND('miRNA Table'!$D$4="YES",'miRNA Table'!$D$6="YES"),M20-M$110,M20))</f>
        <v/>
      </c>
      <c r="AN20" s="144" t="str">
        <f>IF(N20="","",IF(AND('miRNA Table'!$D$4="YES",'miRNA Table'!$D$6="YES"),N20-N$110,N20))</f>
        <v/>
      </c>
      <c r="AO20" s="148">
        <f>IF(Q20="","",IF(AND('miRNA Table'!$D$4="YES",'miRNA Table'!$D$6="YES"),Q20-Q$110,Q20))</f>
        <v>35</v>
      </c>
      <c r="AP20" s="149">
        <f>IF(R20="","",IF(AND('miRNA Table'!$D$4="YES",'miRNA Table'!$D$6="YES"),R20-R$110,R20))</f>
        <v>35</v>
      </c>
      <c r="AQ20" s="149">
        <f>IF(S20="","",IF(AND('miRNA Table'!$D$4="YES",'miRNA Table'!$D$6="YES"),S20-S$110,S20))</f>
        <v>35</v>
      </c>
      <c r="AR20" s="149" t="str">
        <f>IF(T20="","",IF(AND('miRNA Table'!$D$4="YES",'miRNA Table'!$D$6="YES"),T20-T$110,T20))</f>
        <v/>
      </c>
      <c r="AS20" s="149" t="str">
        <f>IF(U20="","",IF(AND('miRNA Table'!$D$4="YES",'miRNA Table'!$D$6="YES"),U20-U$110,U20))</f>
        <v/>
      </c>
      <c r="AT20" s="149" t="str">
        <f>IF(V20="","",IF(AND('miRNA Table'!$D$4="YES",'miRNA Table'!$D$6="YES"),V20-V$110,V20))</f>
        <v/>
      </c>
      <c r="AU20" s="149" t="str">
        <f>IF(W20="","",IF(AND('miRNA Table'!$D$4="YES",'miRNA Table'!$D$6="YES"),W20-W$110,W20))</f>
        <v/>
      </c>
      <c r="AV20" s="149" t="str">
        <f>IF(X20="","",IF(AND('miRNA Table'!$D$4="YES",'miRNA Table'!$D$6="YES"),X20-X$110,X20))</f>
        <v/>
      </c>
      <c r="AW20" s="149" t="str">
        <f>IF(Y20="","",IF(AND('miRNA Table'!$D$4="YES",'miRNA Table'!$D$6="YES"),Y20-Y$110,Y20))</f>
        <v/>
      </c>
      <c r="AX20" s="149" t="str">
        <f>IF(Z20="","",IF(AND('miRNA Table'!$D$4="YES",'miRNA Table'!$D$6="YES"),Z20-Z$110,Z20))</f>
        <v/>
      </c>
      <c r="AY20" s="149" t="str">
        <f>IF(AA20="","",IF(AND('miRNA Table'!$D$4="YES",'miRNA Table'!$D$6="YES"),AA20-AA$110,AA20))</f>
        <v/>
      </c>
      <c r="AZ20" s="150" t="str">
        <f>IF(AB20="","",IF(AND('miRNA Table'!$D$4="YES",'miRNA Table'!$D$6="YES"),AB20-AB$110,AB20))</f>
        <v/>
      </c>
      <c r="BA20" s="157" t="str">
        <f>IF(ISERROR(VLOOKUP('Choose Reference miRNAs'!$A19,$A$4:$AZ$99,29,0)),"",VLOOKUP('Choose Reference miRNAs'!$A19,$A$4:$AZ$99,29,0))</f>
        <v/>
      </c>
      <c r="BB20" s="158" t="str">
        <f>IF(ISERROR(VLOOKUP('Choose Reference miRNAs'!$A19,$A$4:$AZ$99,30,0)),"",VLOOKUP('Choose Reference miRNAs'!$A19,$A$4:$AZ$99,30,0))</f>
        <v/>
      </c>
      <c r="BC20" s="158" t="str">
        <f>IF(ISERROR(VLOOKUP('Choose Reference miRNAs'!$A19,$A$4:$AZ$99,31,0)),"",VLOOKUP('Choose Reference miRNAs'!$A19,$A$4:$AZ$99,31,0))</f>
        <v/>
      </c>
      <c r="BD20" s="158" t="str">
        <f>IF(ISERROR(VLOOKUP('Choose Reference miRNAs'!$A19,$A$4:$AZ$99,32,0)),"",VLOOKUP('Choose Reference miRNAs'!$A19,$A$4:$AZ$99,32,0))</f>
        <v/>
      </c>
      <c r="BE20" s="158" t="str">
        <f>IF(ISERROR(VLOOKUP('Choose Reference miRNAs'!$A19,$A$4:$AZ$99,33,0)),"",VLOOKUP('Choose Reference miRNAs'!$A19,$A$4:$AZ$99,33,0))</f>
        <v/>
      </c>
      <c r="BF20" s="158" t="str">
        <f>IF(ISERROR(VLOOKUP('Choose Reference miRNAs'!$A19,$A$4:$AZ$99,34,0)),"",VLOOKUP('Choose Reference miRNAs'!$A19,$A$4:$AZ$99,34,0))</f>
        <v/>
      </c>
      <c r="BG20" s="158" t="str">
        <f>IF(ISERROR(VLOOKUP('Choose Reference miRNAs'!$A19,$A$4:$AZ$99,35,0)),"",VLOOKUP('Choose Reference miRNAs'!$A19,$A$4:$AZ$99,35,0))</f>
        <v/>
      </c>
      <c r="BH20" s="158" t="str">
        <f>IF(ISERROR(VLOOKUP('Choose Reference miRNAs'!$A19,$A$4:$AZ$99,36,0)),"",VLOOKUP('Choose Reference miRNAs'!$A19,$A$4:$AZ$99,36,0))</f>
        <v/>
      </c>
      <c r="BI20" s="158" t="str">
        <f>IF(ISERROR(VLOOKUP('Choose Reference miRNAs'!$A19,$A$4:$AZ$99,37,0)),"",VLOOKUP('Choose Reference miRNAs'!$A19,$A$4:$AZ$99,37,0))</f>
        <v/>
      </c>
      <c r="BJ20" s="158" t="str">
        <f>IF(ISERROR(VLOOKUP('Choose Reference miRNAs'!$A19,$A$4:$AZ$99,38,0)),"",VLOOKUP('Choose Reference miRNAs'!$A19,$A$4:$AZ$99,38,0))</f>
        <v/>
      </c>
      <c r="BK20" s="158" t="str">
        <f>IF(ISERROR(VLOOKUP('Choose Reference miRNAs'!$A19,$A$4:$AZ$99,39,0)),"",VLOOKUP('Choose Reference miRNAs'!$A19,$A$4:$AZ$99,39,0))</f>
        <v/>
      </c>
      <c r="BL20" s="159" t="str">
        <f>IF(ISERROR(VLOOKUP('Choose Reference miRNAs'!$A19,$A$4:$AZ$99,40,0)),"",VLOOKUP('Choose Reference miRNAs'!$A19,$A$4:$AZ$99,40,0))</f>
        <v/>
      </c>
      <c r="BM20" s="157" t="str">
        <f>IF(ISERROR(VLOOKUP('Choose Reference miRNAs'!$A19,$A$4:$AZ$99,41,0)),"",VLOOKUP('Choose Reference miRNAs'!$A19,$A$4:$AZ$99,41,0))</f>
        <v/>
      </c>
      <c r="BN20" s="158" t="str">
        <f>IF(ISERROR(VLOOKUP('Choose Reference miRNAs'!$A19,$A$4:$AZ$99,42,0)),"",VLOOKUP('Choose Reference miRNAs'!$A19,$A$4:$AZ$99,42,0))</f>
        <v/>
      </c>
      <c r="BO20" s="158" t="str">
        <f>IF(ISERROR(VLOOKUP('Choose Reference miRNAs'!$A19,$A$4:$AZ$99,43,0)),"",VLOOKUP('Choose Reference miRNAs'!$A19,$A$4:$AZ$99,43,0))</f>
        <v/>
      </c>
      <c r="BP20" s="158" t="str">
        <f>IF(ISERROR(VLOOKUP('Choose Reference miRNAs'!$A19,$A$4:$AZ$99,44,0)),"",VLOOKUP('Choose Reference miRNAs'!$A19,$A$4:$AZ$99,44,0))</f>
        <v/>
      </c>
      <c r="BQ20" s="158" t="str">
        <f>IF(ISERROR(VLOOKUP('Choose Reference miRNAs'!$A19,$A$4:$AZ$99,45,0)),"",VLOOKUP('Choose Reference miRNAs'!$A19,$A$4:$AZ$99,45,0))</f>
        <v/>
      </c>
      <c r="BR20" s="158" t="str">
        <f>IF(ISERROR(VLOOKUP('Choose Reference miRNAs'!$A19,$A$4:$AZ$99,46,0)),"",VLOOKUP('Choose Reference miRNAs'!$A19,$A$4:$AZ$99,46,0))</f>
        <v/>
      </c>
      <c r="BS20" s="158" t="str">
        <f>IF(ISERROR(VLOOKUP('Choose Reference miRNAs'!$A19,$A$4:$AZ$99,47,0)),"",VLOOKUP('Choose Reference miRNAs'!$A19,$A$4:$AZ$99,47,0))</f>
        <v/>
      </c>
      <c r="BT20" s="158" t="str">
        <f>IF(ISERROR(VLOOKUP('Choose Reference miRNAs'!$A19,$A$4:$AZ$99,48,0)),"",VLOOKUP('Choose Reference miRNAs'!$A19,$A$4:$AZ$99,48,0))</f>
        <v/>
      </c>
      <c r="BU20" s="158" t="str">
        <f>IF(ISERROR(VLOOKUP('Choose Reference miRNAs'!$A19,$A$4:$AZ$99,49,0)),"",VLOOKUP('Choose Reference miRNAs'!$A19,$A$4:$AZ$99,49,0))</f>
        <v/>
      </c>
      <c r="BV20" s="158" t="str">
        <f>IF(ISERROR(VLOOKUP('Choose Reference miRNAs'!$A19,$A$4:$AZ$99,50,0)),"",VLOOKUP('Choose Reference miRNAs'!$A19,$A$4:$AZ$99,50,0))</f>
        <v/>
      </c>
      <c r="BW20" s="158" t="str">
        <f>IF(ISERROR(VLOOKUP('Choose Reference miRNAs'!$A19,$A$4:$AZ$99,51,0)),"",VLOOKUP('Choose Reference miRNAs'!$A19,$A$4:$AZ$99,51,0))</f>
        <v/>
      </c>
      <c r="BX20" s="159" t="str">
        <f>IF(ISERROR(VLOOKUP('Choose Reference miRNAs'!$A19,$A$4:$AZ$99,52,0)),"",VLOOKUP('Choose Reference miRNAs'!$A19,$A$4:$AZ$99,52,0))</f>
        <v/>
      </c>
      <c r="BY20" s="71" t="str">
        <f t="shared" si="16"/>
        <v>hsa-let-7b-5p</v>
      </c>
      <c r="BZ20" s="69" t="s">
        <v>46</v>
      </c>
      <c r="CA20" s="70">
        <f t="shared" si="17"/>
        <v>15.46833333333333</v>
      </c>
      <c r="CB20" s="70">
        <f t="shared" si="18"/>
        <v>15.373333333333335</v>
      </c>
      <c r="CC20" s="70">
        <f t="shared" si="19"/>
        <v>15.416666666666668</v>
      </c>
      <c r="CD20" s="70" t="str">
        <f t="shared" si="20"/>
        <v/>
      </c>
      <c r="CE20" s="70" t="str">
        <f t="shared" si="21"/>
        <v/>
      </c>
      <c r="CF20" s="70" t="str">
        <f t="shared" si="22"/>
        <v/>
      </c>
      <c r="CG20" s="70" t="str">
        <f t="shared" si="23"/>
        <v/>
      </c>
      <c r="CH20" s="70" t="str">
        <f t="shared" si="24"/>
        <v/>
      </c>
      <c r="CI20" s="70" t="str">
        <f t="shared" si="25"/>
        <v/>
      </c>
      <c r="CJ20" s="70" t="str">
        <f t="shared" si="26"/>
        <v/>
      </c>
      <c r="CK20" s="70" t="str">
        <f t="shared" si="27"/>
        <v/>
      </c>
      <c r="CL20" s="70" t="str">
        <f t="shared" si="28"/>
        <v/>
      </c>
      <c r="CM20" s="70">
        <f t="shared" si="29"/>
        <v>15.146666666666665</v>
      </c>
      <c r="CN20" s="70">
        <f t="shared" si="30"/>
        <v>15.268333333333334</v>
      </c>
      <c r="CO20" s="70">
        <f t="shared" si="31"/>
        <v>15.105</v>
      </c>
      <c r="CP20" s="70" t="str">
        <f t="shared" si="32"/>
        <v/>
      </c>
      <c r="CQ20" s="70" t="str">
        <f t="shared" si="33"/>
        <v/>
      </c>
      <c r="CR20" s="70" t="str">
        <f t="shared" si="34"/>
        <v/>
      </c>
      <c r="CS20" s="70" t="str">
        <f t="shared" si="35"/>
        <v/>
      </c>
      <c r="CT20" s="70" t="str">
        <f t="shared" si="36"/>
        <v/>
      </c>
      <c r="CU20" s="70" t="str">
        <f t="shared" si="37"/>
        <v/>
      </c>
      <c r="CV20" s="70" t="str">
        <f t="shared" si="38"/>
        <v/>
      </c>
      <c r="CW20" s="70" t="str">
        <f t="shared" si="39"/>
        <v/>
      </c>
      <c r="CX20" s="70" t="str">
        <f t="shared" si="40"/>
        <v/>
      </c>
      <c r="CY20" s="41">
        <f t="shared" si="41"/>
        <v>15.419444444444444</v>
      </c>
      <c r="CZ20" s="41">
        <f t="shared" si="42"/>
        <v>15.173333333333332</v>
      </c>
      <c r="DA20" s="71" t="str">
        <f t="shared" si="43"/>
        <v>hsa-let-7b-5p</v>
      </c>
      <c r="DB20" s="69" t="s">
        <v>136</v>
      </c>
      <c r="DC20" s="72">
        <f t="shared" si="2"/>
        <v>2.2058078793939433E-5</v>
      </c>
      <c r="DD20" s="72">
        <f t="shared" si="3"/>
        <v>2.3559470927800502E-5</v>
      </c>
      <c r="DE20" s="72">
        <f t="shared" si="4"/>
        <v>2.2862351636912248E-5</v>
      </c>
      <c r="DF20" s="72" t="str">
        <f t="shared" si="5"/>
        <v/>
      </c>
      <c r="DG20" s="72" t="str">
        <f t="shared" si="6"/>
        <v/>
      </c>
      <c r="DH20" s="72" t="str">
        <f t="shared" si="7"/>
        <v/>
      </c>
      <c r="DI20" s="72" t="str">
        <f t="shared" si="8"/>
        <v/>
      </c>
      <c r="DJ20" s="72" t="str">
        <f t="shared" si="9"/>
        <v/>
      </c>
      <c r="DK20" s="72" t="str">
        <f t="shared" si="10"/>
        <v/>
      </c>
      <c r="DL20" s="72" t="str">
        <f t="shared" si="11"/>
        <v/>
      </c>
      <c r="DM20" s="72" t="str">
        <f t="shared" si="44"/>
        <v/>
      </c>
      <c r="DN20" s="72" t="str">
        <f t="shared" si="45"/>
        <v/>
      </c>
      <c r="DO20" s="72">
        <f t="shared" ref="DO20:DT31" si="49">IF(CM20="","",POWER(2, -CM20))</f>
        <v>2.7567602563207533E-5</v>
      </c>
      <c r="DP20" s="72">
        <f t="shared" si="49"/>
        <v>2.5338078824993164E-5</v>
      </c>
      <c r="DQ20" s="72">
        <f t="shared" si="49"/>
        <v>2.8375394977208331E-5</v>
      </c>
      <c r="DR20" s="72" t="str">
        <f t="shared" si="49"/>
        <v/>
      </c>
      <c r="DS20" s="72" t="str">
        <f t="shared" si="49"/>
        <v/>
      </c>
      <c r="DT20" s="72" t="str">
        <f t="shared" si="49"/>
        <v/>
      </c>
      <c r="DU20" s="72" t="str">
        <f t="shared" ref="DU20:DX83" si="50">IF(CS20="","",POWER(2, -CS20))</f>
        <v/>
      </c>
      <c r="DV20" s="72" t="str">
        <f t="shared" si="50"/>
        <v/>
      </c>
      <c r="DW20" s="72" t="str">
        <f t="shared" si="50"/>
        <v/>
      </c>
      <c r="DX20" s="72" t="str">
        <f t="shared" si="48"/>
        <v/>
      </c>
      <c r="DY20" s="72" t="str">
        <f t="shared" si="46"/>
        <v/>
      </c>
      <c r="DZ20" s="72" t="str">
        <f t="shared" si="47"/>
        <v/>
      </c>
    </row>
    <row r="21" spans="1:130" ht="15" customHeight="1" x14ac:dyDescent="0.25">
      <c r="A21" s="76" t="str">
        <f>'miRNA Table'!B20</f>
        <v>hsa-miR-205-5p</v>
      </c>
      <c r="B21" s="69" t="s">
        <v>47</v>
      </c>
      <c r="C21" s="70">
        <f>IF('Test Sample Data'!C20="","",IF(SUM('Test Sample Data'!C$3:C$98)&gt;10,IF(AND(ISNUMBER('Test Sample Data'!C20),'Test Sample Data'!C20&lt;$C$108, 'Test Sample Data'!C20&gt;0),'Test Sample Data'!C20,$C$108),""))</f>
        <v>35</v>
      </c>
      <c r="D21" s="70">
        <f>IF('Test Sample Data'!D20="","",IF(SUM('Test Sample Data'!D$3:D$98)&gt;10,IF(AND(ISNUMBER('Test Sample Data'!D20),'Test Sample Data'!D20&lt;$C$108, 'Test Sample Data'!D20&gt;0),'Test Sample Data'!D20,$C$108),""))</f>
        <v>35</v>
      </c>
      <c r="E21" s="70">
        <f>IF('Test Sample Data'!E20="","",IF(SUM('Test Sample Data'!E$3:E$98)&gt;10,IF(AND(ISNUMBER('Test Sample Data'!E20),'Test Sample Data'!E20&lt;$C$108, 'Test Sample Data'!E20&gt;0),'Test Sample Data'!E20,$C$108),""))</f>
        <v>35</v>
      </c>
      <c r="F21" s="70" t="str">
        <f>IF('Test Sample Data'!F20="","",IF(SUM('Test Sample Data'!F$3:F$98)&gt;10,IF(AND(ISNUMBER('Test Sample Data'!F20),'Test Sample Data'!F20&lt;$C$108, 'Test Sample Data'!F20&gt;0),'Test Sample Data'!F20,$C$108),""))</f>
        <v/>
      </c>
      <c r="G21" s="70" t="str">
        <f>IF('Test Sample Data'!G20="","",IF(SUM('Test Sample Data'!G$3:G$98)&gt;10,IF(AND(ISNUMBER('Test Sample Data'!G20),'Test Sample Data'!G20&lt;$C$108, 'Test Sample Data'!G20&gt;0),'Test Sample Data'!G20,$C$108),""))</f>
        <v/>
      </c>
      <c r="H21" s="70" t="str">
        <f>IF('Test Sample Data'!H20="","",IF(SUM('Test Sample Data'!H$3:H$98)&gt;10,IF(AND(ISNUMBER('Test Sample Data'!H20),'Test Sample Data'!H20&lt;$C$108, 'Test Sample Data'!H20&gt;0),'Test Sample Data'!H20,$C$108),""))</f>
        <v/>
      </c>
      <c r="I21" s="70" t="str">
        <f>IF('Test Sample Data'!I20="","",IF(SUM('Test Sample Data'!I$3:I$98)&gt;10,IF(AND(ISNUMBER('Test Sample Data'!I20),'Test Sample Data'!I20&lt;$C$108, 'Test Sample Data'!I20&gt;0),'Test Sample Data'!I20,$C$108),""))</f>
        <v/>
      </c>
      <c r="J21" s="70" t="str">
        <f>IF('Test Sample Data'!J20="","",IF(SUM('Test Sample Data'!J$3:J$98)&gt;10,IF(AND(ISNUMBER('Test Sample Data'!J20),'Test Sample Data'!J20&lt;$C$108, 'Test Sample Data'!J20&gt;0),'Test Sample Data'!J20,$C$108),""))</f>
        <v/>
      </c>
      <c r="K21" s="70" t="str">
        <f>IF('Test Sample Data'!K20="","",IF(SUM('Test Sample Data'!K$3:K$98)&gt;10,IF(AND(ISNUMBER('Test Sample Data'!K20),'Test Sample Data'!K20&lt;$C$108, 'Test Sample Data'!K20&gt;0),'Test Sample Data'!K20,$C$108),""))</f>
        <v/>
      </c>
      <c r="L21" s="70" t="str">
        <f>IF('Test Sample Data'!L20="","",IF(SUM('Test Sample Data'!L$3:L$98)&gt;10,IF(AND(ISNUMBER('Test Sample Data'!L20),'Test Sample Data'!L20&lt;$C$108, 'Test Sample Data'!L20&gt;0),'Test Sample Data'!L20,$C$108),""))</f>
        <v/>
      </c>
      <c r="M21" s="70" t="str">
        <f>IF('Test Sample Data'!M20="","",IF(SUM('Test Sample Data'!M$3:M$98)&gt;10,IF(AND(ISNUMBER('Test Sample Data'!M20),'Test Sample Data'!M20&lt;$C$108, 'Test Sample Data'!M20&gt;0),'Test Sample Data'!M20,$C$108),""))</f>
        <v/>
      </c>
      <c r="N21" s="70" t="str">
        <f>IF('Test Sample Data'!N20="","",IF(SUM('Test Sample Data'!N$3:N$98)&gt;10,IF(AND(ISNUMBER('Test Sample Data'!N20),'Test Sample Data'!N20&lt;$C$108, 'Test Sample Data'!N20&gt;0),'Test Sample Data'!N20,$C$108),""))</f>
        <v/>
      </c>
      <c r="O21" s="69" t="str">
        <f>'miRNA Table'!B20</f>
        <v>hsa-miR-205-5p</v>
      </c>
      <c r="P21" s="69" t="s">
        <v>47</v>
      </c>
      <c r="Q21" s="70">
        <f>IF('Control Sample Data'!C20="","",IF(SUM('Control Sample Data'!C$3:C$98)&gt;10,IF(AND(ISNUMBER('Control Sample Data'!C20),'Control Sample Data'!C20&lt;$C$108, 'Control Sample Data'!C20&gt;0),'Control Sample Data'!C20,$C$108),""))</f>
        <v>35</v>
      </c>
      <c r="R21" s="70">
        <f>IF('Control Sample Data'!D20="","",IF(SUM('Control Sample Data'!D$3:D$98)&gt;10,IF(AND(ISNUMBER('Control Sample Data'!D20),'Control Sample Data'!D20&lt;$C$108, 'Control Sample Data'!D20&gt;0),'Control Sample Data'!D20,$C$108),""))</f>
        <v>35</v>
      </c>
      <c r="S21" s="70">
        <f>IF('Control Sample Data'!E20="","",IF(SUM('Control Sample Data'!E$3:E$98)&gt;10,IF(AND(ISNUMBER('Control Sample Data'!E20),'Control Sample Data'!E20&lt;$C$108, 'Control Sample Data'!E20&gt;0),'Control Sample Data'!E20,$C$108),""))</f>
        <v>35</v>
      </c>
      <c r="T21" s="70" t="str">
        <f>IF('Control Sample Data'!F20="","",IF(SUM('Control Sample Data'!F$3:F$98)&gt;10,IF(AND(ISNUMBER('Control Sample Data'!F20),'Control Sample Data'!F20&lt;$C$108, 'Control Sample Data'!F20&gt;0),'Control Sample Data'!F20,$C$108),""))</f>
        <v/>
      </c>
      <c r="U21" s="70" t="str">
        <f>IF('Control Sample Data'!G20="","",IF(SUM('Control Sample Data'!G$3:G$98)&gt;10,IF(AND(ISNUMBER('Control Sample Data'!G20),'Control Sample Data'!G20&lt;$C$108, 'Control Sample Data'!G20&gt;0),'Control Sample Data'!G20,$C$108),""))</f>
        <v/>
      </c>
      <c r="V21" s="70" t="str">
        <f>IF('Control Sample Data'!H20="","",IF(SUM('Control Sample Data'!H$3:H$98)&gt;10,IF(AND(ISNUMBER('Control Sample Data'!H20),'Control Sample Data'!H20&lt;$C$108, 'Control Sample Data'!H20&gt;0),'Control Sample Data'!H20,$C$108),""))</f>
        <v/>
      </c>
      <c r="W21" s="70" t="str">
        <f>IF('Control Sample Data'!I20="","",IF(SUM('Control Sample Data'!I$3:I$98)&gt;10,IF(AND(ISNUMBER('Control Sample Data'!I20),'Control Sample Data'!I20&lt;$C$108, 'Control Sample Data'!I20&gt;0),'Control Sample Data'!I20,$C$108),""))</f>
        <v/>
      </c>
      <c r="X21" s="70" t="str">
        <f>IF('Control Sample Data'!J20="","",IF(SUM('Control Sample Data'!J$3:J$98)&gt;10,IF(AND(ISNUMBER('Control Sample Data'!J20),'Control Sample Data'!J20&lt;$C$108, 'Control Sample Data'!J20&gt;0),'Control Sample Data'!J20,$C$108),""))</f>
        <v/>
      </c>
      <c r="Y21" s="70" t="str">
        <f>IF('Control Sample Data'!K20="","",IF(SUM('Control Sample Data'!K$3:K$98)&gt;10,IF(AND(ISNUMBER('Control Sample Data'!K20),'Control Sample Data'!K20&lt;$C$108, 'Control Sample Data'!K20&gt;0),'Control Sample Data'!K20,$C$108),""))</f>
        <v/>
      </c>
      <c r="Z21" s="70" t="str">
        <f>IF('Control Sample Data'!L20="","",IF(SUM('Control Sample Data'!L$3:L$98)&gt;10,IF(AND(ISNUMBER('Control Sample Data'!L20),'Control Sample Data'!L20&lt;$C$108, 'Control Sample Data'!L20&gt;0),'Control Sample Data'!L20,$C$108),""))</f>
        <v/>
      </c>
      <c r="AA21" s="70" t="str">
        <f>IF('Control Sample Data'!M20="","",IF(SUM('Control Sample Data'!M$3:M$98)&gt;10,IF(AND(ISNUMBER('Control Sample Data'!M20),'Control Sample Data'!M20&lt;$C$108, 'Control Sample Data'!M20&gt;0),'Control Sample Data'!M20,$C$108),""))</f>
        <v/>
      </c>
      <c r="AB21" s="137" t="str">
        <f>IF('Control Sample Data'!N20="","",IF(SUM('Control Sample Data'!N$3:N$98)&gt;10,IF(AND(ISNUMBER('Control Sample Data'!N20),'Control Sample Data'!N20&lt;$C$108, 'Control Sample Data'!N20&gt;0),'Control Sample Data'!N20,$C$108),""))</f>
        <v/>
      </c>
      <c r="AC21" s="142">
        <f>IF(C21="","",IF(AND('miRNA Table'!$D$4="YES",'miRNA Table'!$D$6="YES"),C21-C$110,C21))</f>
        <v>35</v>
      </c>
      <c r="AD21" s="143">
        <f>IF(D21="","",IF(AND('miRNA Table'!$D$4="YES",'miRNA Table'!$D$6="YES"),D21-D$110,D21))</f>
        <v>35</v>
      </c>
      <c r="AE21" s="143">
        <f>IF(E21="","",IF(AND('miRNA Table'!$D$4="YES",'miRNA Table'!$D$6="YES"),E21-E$110,E21))</f>
        <v>35</v>
      </c>
      <c r="AF21" s="143" t="str">
        <f>IF(F21="","",IF(AND('miRNA Table'!$D$4="YES",'miRNA Table'!$D$6="YES"),F21-F$110,F21))</f>
        <v/>
      </c>
      <c r="AG21" s="143" t="str">
        <f>IF(G21="","",IF(AND('miRNA Table'!$D$4="YES",'miRNA Table'!$D$6="YES"),G21-G$110,G21))</f>
        <v/>
      </c>
      <c r="AH21" s="143" t="str">
        <f>IF(H21="","",IF(AND('miRNA Table'!$D$4="YES",'miRNA Table'!$D$6="YES"),H21-H$110,H21))</f>
        <v/>
      </c>
      <c r="AI21" s="143" t="str">
        <f>IF(I21="","",IF(AND('miRNA Table'!$D$4="YES",'miRNA Table'!$D$6="YES"),I21-I$110,I21))</f>
        <v/>
      </c>
      <c r="AJ21" s="143" t="str">
        <f>IF(J21="","",IF(AND('miRNA Table'!$D$4="YES",'miRNA Table'!$D$6="YES"),J21-J$110,J21))</f>
        <v/>
      </c>
      <c r="AK21" s="143" t="str">
        <f>IF(K21="","",IF(AND('miRNA Table'!$D$4="YES",'miRNA Table'!$D$6="YES"),K21-K$110,K21))</f>
        <v/>
      </c>
      <c r="AL21" s="143" t="str">
        <f>IF(L21="","",IF(AND('miRNA Table'!$D$4="YES",'miRNA Table'!$D$6="YES"),L21-L$110,L21))</f>
        <v/>
      </c>
      <c r="AM21" s="143" t="str">
        <f>IF(M21="","",IF(AND('miRNA Table'!$D$4="YES",'miRNA Table'!$D$6="YES"),M21-M$110,M21))</f>
        <v/>
      </c>
      <c r="AN21" s="144" t="str">
        <f>IF(N21="","",IF(AND('miRNA Table'!$D$4="YES",'miRNA Table'!$D$6="YES"),N21-N$110,N21))</f>
        <v/>
      </c>
      <c r="AO21" s="148">
        <f>IF(Q21="","",IF(AND('miRNA Table'!$D$4="YES",'miRNA Table'!$D$6="YES"),Q21-Q$110,Q21))</f>
        <v>35</v>
      </c>
      <c r="AP21" s="149">
        <f>IF(R21="","",IF(AND('miRNA Table'!$D$4="YES",'miRNA Table'!$D$6="YES"),R21-R$110,R21))</f>
        <v>35</v>
      </c>
      <c r="AQ21" s="149">
        <f>IF(S21="","",IF(AND('miRNA Table'!$D$4="YES",'miRNA Table'!$D$6="YES"),S21-S$110,S21))</f>
        <v>35</v>
      </c>
      <c r="AR21" s="149" t="str">
        <f>IF(T21="","",IF(AND('miRNA Table'!$D$4="YES",'miRNA Table'!$D$6="YES"),T21-T$110,T21))</f>
        <v/>
      </c>
      <c r="AS21" s="149" t="str">
        <f>IF(U21="","",IF(AND('miRNA Table'!$D$4="YES",'miRNA Table'!$D$6="YES"),U21-U$110,U21))</f>
        <v/>
      </c>
      <c r="AT21" s="149" t="str">
        <f>IF(V21="","",IF(AND('miRNA Table'!$D$4="YES",'miRNA Table'!$D$6="YES"),V21-V$110,V21))</f>
        <v/>
      </c>
      <c r="AU21" s="149" t="str">
        <f>IF(W21="","",IF(AND('miRNA Table'!$D$4="YES",'miRNA Table'!$D$6="YES"),W21-W$110,W21))</f>
        <v/>
      </c>
      <c r="AV21" s="149" t="str">
        <f>IF(X21="","",IF(AND('miRNA Table'!$D$4="YES",'miRNA Table'!$D$6="YES"),X21-X$110,X21))</f>
        <v/>
      </c>
      <c r="AW21" s="149" t="str">
        <f>IF(Y21="","",IF(AND('miRNA Table'!$D$4="YES",'miRNA Table'!$D$6="YES"),Y21-Y$110,Y21))</f>
        <v/>
      </c>
      <c r="AX21" s="149" t="str">
        <f>IF(Z21="","",IF(AND('miRNA Table'!$D$4="YES",'miRNA Table'!$D$6="YES"),Z21-Z$110,Z21))</f>
        <v/>
      </c>
      <c r="AY21" s="149" t="str">
        <f>IF(AA21="","",IF(AND('miRNA Table'!$D$4="YES",'miRNA Table'!$D$6="YES"),AA21-AA$110,AA21))</f>
        <v/>
      </c>
      <c r="AZ21" s="150" t="str">
        <f>IF(AB21="","",IF(AND('miRNA Table'!$D$4="YES",'miRNA Table'!$D$6="YES"),AB21-AB$110,AB21))</f>
        <v/>
      </c>
      <c r="BA21" s="157" t="str">
        <f>IF(ISERROR(VLOOKUP('Choose Reference miRNAs'!$A20,$A$4:$AZ$99,29,0)),"",VLOOKUP('Choose Reference miRNAs'!$A20,$A$4:$AZ$99,29,0))</f>
        <v/>
      </c>
      <c r="BB21" s="158" t="str">
        <f>IF(ISERROR(VLOOKUP('Choose Reference miRNAs'!$A20,$A$4:$AZ$99,30,0)),"",VLOOKUP('Choose Reference miRNAs'!$A20,$A$4:$AZ$99,30,0))</f>
        <v/>
      </c>
      <c r="BC21" s="158" t="str">
        <f>IF(ISERROR(VLOOKUP('Choose Reference miRNAs'!$A20,$A$4:$AZ$99,31,0)),"",VLOOKUP('Choose Reference miRNAs'!$A20,$A$4:$AZ$99,31,0))</f>
        <v/>
      </c>
      <c r="BD21" s="158" t="str">
        <f>IF(ISERROR(VLOOKUP('Choose Reference miRNAs'!$A20,$A$4:$AZ$99,32,0)),"",VLOOKUP('Choose Reference miRNAs'!$A20,$A$4:$AZ$99,32,0))</f>
        <v/>
      </c>
      <c r="BE21" s="158" t="str">
        <f>IF(ISERROR(VLOOKUP('Choose Reference miRNAs'!$A20,$A$4:$AZ$99,33,0)),"",VLOOKUP('Choose Reference miRNAs'!$A20,$A$4:$AZ$99,33,0))</f>
        <v/>
      </c>
      <c r="BF21" s="158" t="str">
        <f>IF(ISERROR(VLOOKUP('Choose Reference miRNAs'!$A20,$A$4:$AZ$99,34,0)),"",VLOOKUP('Choose Reference miRNAs'!$A20,$A$4:$AZ$99,34,0))</f>
        <v/>
      </c>
      <c r="BG21" s="158" t="str">
        <f>IF(ISERROR(VLOOKUP('Choose Reference miRNAs'!$A20,$A$4:$AZ$99,35,0)),"",VLOOKUP('Choose Reference miRNAs'!$A20,$A$4:$AZ$99,35,0))</f>
        <v/>
      </c>
      <c r="BH21" s="158" t="str">
        <f>IF(ISERROR(VLOOKUP('Choose Reference miRNAs'!$A20,$A$4:$AZ$99,36,0)),"",VLOOKUP('Choose Reference miRNAs'!$A20,$A$4:$AZ$99,36,0))</f>
        <v/>
      </c>
      <c r="BI21" s="158" t="str">
        <f>IF(ISERROR(VLOOKUP('Choose Reference miRNAs'!$A20,$A$4:$AZ$99,37,0)),"",VLOOKUP('Choose Reference miRNAs'!$A20,$A$4:$AZ$99,37,0))</f>
        <v/>
      </c>
      <c r="BJ21" s="158" t="str">
        <f>IF(ISERROR(VLOOKUP('Choose Reference miRNAs'!$A20,$A$4:$AZ$99,38,0)),"",VLOOKUP('Choose Reference miRNAs'!$A20,$A$4:$AZ$99,38,0))</f>
        <v/>
      </c>
      <c r="BK21" s="158" t="str">
        <f>IF(ISERROR(VLOOKUP('Choose Reference miRNAs'!$A20,$A$4:$AZ$99,39,0)),"",VLOOKUP('Choose Reference miRNAs'!$A20,$A$4:$AZ$99,39,0))</f>
        <v/>
      </c>
      <c r="BL21" s="159" t="str">
        <f>IF(ISERROR(VLOOKUP('Choose Reference miRNAs'!$A20,$A$4:$AZ$99,40,0)),"",VLOOKUP('Choose Reference miRNAs'!$A20,$A$4:$AZ$99,40,0))</f>
        <v/>
      </c>
      <c r="BM21" s="157" t="str">
        <f>IF(ISERROR(VLOOKUP('Choose Reference miRNAs'!$A20,$A$4:$AZ$99,41,0)),"",VLOOKUP('Choose Reference miRNAs'!$A20,$A$4:$AZ$99,41,0))</f>
        <v/>
      </c>
      <c r="BN21" s="158" t="str">
        <f>IF(ISERROR(VLOOKUP('Choose Reference miRNAs'!$A20,$A$4:$AZ$99,42,0)),"",VLOOKUP('Choose Reference miRNAs'!$A20,$A$4:$AZ$99,42,0))</f>
        <v/>
      </c>
      <c r="BO21" s="158" t="str">
        <f>IF(ISERROR(VLOOKUP('Choose Reference miRNAs'!$A20,$A$4:$AZ$99,43,0)),"",VLOOKUP('Choose Reference miRNAs'!$A20,$A$4:$AZ$99,43,0))</f>
        <v/>
      </c>
      <c r="BP21" s="158" t="str">
        <f>IF(ISERROR(VLOOKUP('Choose Reference miRNAs'!$A20,$A$4:$AZ$99,44,0)),"",VLOOKUP('Choose Reference miRNAs'!$A20,$A$4:$AZ$99,44,0))</f>
        <v/>
      </c>
      <c r="BQ21" s="158" t="str">
        <f>IF(ISERROR(VLOOKUP('Choose Reference miRNAs'!$A20,$A$4:$AZ$99,45,0)),"",VLOOKUP('Choose Reference miRNAs'!$A20,$A$4:$AZ$99,45,0))</f>
        <v/>
      </c>
      <c r="BR21" s="158" t="str">
        <f>IF(ISERROR(VLOOKUP('Choose Reference miRNAs'!$A20,$A$4:$AZ$99,46,0)),"",VLOOKUP('Choose Reference miRNAs'!$A20,$A$4:$AZ$99,46,0))</f>
        <v/>
      </c>
      <c r="BS21" s="158" t="str">
        <f>IF(ISERROR(VLOOKUP('Choose Reference miRNAs'!$A20,$A$4:$AZ$99,47,0)),"",VLOOKUP('Choose Reference miRNAs'!$A20,$A$4:$AZ$99,47,0))</f>
        <v/>
      </c>
      <c r="BT21" s="158" t="str">
        <f>IF(ISERROR(VLOOKUP('Choose Reference miRNAs'!$A20,$A$4:$AZ$99,48,0)),"",VLOOKUP('Choose Reference miRNAs'!$A20,$A$4:$AZ$99,48,0))</f>
        <v/>
      </c>
      <c r="BU21" s="158" t="str">
        <f>IF(ISERROR(VLOOKUP('Choose Reference miRNAs'!$A20,$A$4:$AZ$99,49,0)),"",VLOOKUP('Choose Reference miRNAs'!$A20,$A$4:$AZ$99,49,0))</f>
        <v/>
      </c>
      <c r="BV21" s="158" t="str">
        <f>IF(ISERROR(VLOOKUP('Choose Reference miRNAs'!$A20,$A$4:$AZ$99,50,0)),"",VLOOKUP('Choose Reference miRNAs'!$A20,$A$4:$AZ$99,50,0))</f>
        <v/>
      </c>
      <c r="BW21" s="158" t="str">
        <f>IF(ISERROR(VLOOKUP('Choose Reference miRNAs'!$A20,$A$4:$AZ$99,51,0)),"",VLOOKUP('Choose Reference miRNAs'!$A20,$A$4:$AZ$99,51,0))</f>
        <v/>
      </c>
      <c r="BX21" s="159" t="str">
        <f>IF(ISERROR(VLOOKUP('Choose Reference miRNAs'!$A20,$A$4:$AZ$99,52,0)),"",VLOOKUP('Choose Reference miRNAs'!$A20,$A$4:$AZ$99,52,0))</f>
        <v/>
      </c>
      <c r="BY21" s="71" t="str">
        <f t="shared" si="16"/>
        <v>hsa-miR-205-5p</v>
      </c>
      <c r="BZ21" s="69" t="s">
        <v>47</v>
      </c>
      <c r="CA21" s="70">
        <f t="shared" si="17"/>
        <v>15.46833333333333</v>
      </c>
      <c r="CB21" s="70">
        <f t="shared" si="18"/>
        <v>15.373333333333335</v>
      </c>
      <c r="CC21" s="70">
        <f t="shared" si="19"/>
        <v>15.416666666666668</v>
      </c>
      <c r="CD21" s="70" t="str">
        <f t="shared" si="20"/>
        <v/>
      </c>
      <c r="CE21" s="70" t="str">
        <f t="shared" si="21"/>
        <v/>
      </c>
      <c r="CF21" s="70" t="str">
        <f t="shared" si="22"/>
        <v/>
      </c>
      <c r="CG21" s="70" t="str">
        <f t="shared" si="23"/>
        <v/>
      </c>
      <c r="CH21" s="70" t="str">
        <f t="shared" si="24"/>
        <v/>
      </c>
      <c r="CI21" s="70" t="str">
        <f t="shared" si="25"/>
        <v/>
      </c>
      <c r="CJ21" s="70" t="str">
        <f t="shared" si="26"/>
        <v/>
      </c>
      <c r="CK21" s="70" t="str">
        <f t="shared" si="27"/>
        <v/>
      </c>
      <c r="CL21" s="70" t="str">
        <f t="shared" si="28"/>
        <v/>
      </c>
      <c r="CM21" s="70">
        <f t="shared" si="29"/>
        <v>15.146666666666665</v>
      </c>
      <c r="CN21" s="70">
        <f t="shared" si="30"/>
        <v>15.268333333333334</v>
      </c>
      <c r="CO21" s="70">
        <f t="shared" si="31"/>
        <v>15.105</v>
      </c>
      <c r="CP21" s="70" t="str">
        <f t="shared" si="32"/>
        <v/>
      </c>
      <c r="CQ21" s="70" t="str">
        <f t="shared" si="33"/>
        <v/>
      </c>
      <c r="CR21" s="70" t="str">
        <f t="shared" si="34"/>
        <v/>
      </c>
      <c r="CS21" s="70" t="str">
        <f t="shared" si="35"/>
        <v/>
      </c>
      <c r="CT21" s="70" t="str">
        <f t="shared" si="36"/>
        <v/>
      </c>
      <c r="CU21" s="70" t="str">
        <f t="shared" si="37"/>
        <v/>
      </c>
      <c r="CV21" s="70" t="str">
        <f t="shared" si="38"/>
        <v/>
      </c>
      <c r="CW21" s="70" t="str">
        <f t="shared" si="39"/>
        <v/>
      </c>
      <c r="CX21" s="70" t="str">
        <f t="shared" si="40"/>
        <v/>
      </c>
      <c r="CY21" s="41">
        <f t="shared" si="41"/>
        <v>15.419444444444444</v>
      </c>
      <c r="CZ21" s="41">
        <f t="shared" si="42"/>
        <v>15.173333333333332</v>
      </c>
      <c r="DA21" s="71" t="str">
        <f t="shared" si="43"/>
        <v>hsa-miR-205-5p</v>
      </c>
      <c r="DB21" s="69" t="s">
        <v>137</v>
      </c>
      <c r="DC21" s="72">
        <f t="shared" si="2"/>
        <v>2.2058078793939433E-5</v>
      </c>
      <c r="DD21" s="72">
        <f t="shared" si="3"/>
        <v>2.3559470927800502E-5</v>
      </c>
      <c r="DE21" s="72">
        <f t="shared" si="4"/>
        <v>2.2862351636912248E-5</v>
      </c>
      <c r="DF21" s="72" t="str">
        <f t="shared" si="5"/>
        <v/>
      </c>
      <c r="DG21" s="72" t="str">
        <f t="shared" si="6"/>
        <v/>
      </c>
      <c r="DH21" s="72" t="str">
        <f t="shared" si="7"/>
        <v/>
      </c>
      <c r="DI21" s="72" t="str">
        <f t="shared" si="8"/>
        <v/>
      </c>
      <c r="DJ21" s="72" t="str">
        <f t="shared" si="9"/>
        <v/>
      </c>
      <c r="DK21" s="72" t="str">
        <f t="shared" si="10"/>
        <v/>
      </c>
      <c r="DL21" s="72" t="str">
        <f t="shared" si="11"/>
        <v/>
      </c>
      <c r="DM21" s="72" t="str">
        <f t="shared" si="44"/>
        <v/>
      </c>
      <c r="DN21" s="72" t="str">
        <f t="shared" si="45"/>
        <v/>
      </c>
      <c r="DO21" s="72">
        <f t="shared" si="49"/>
        <v>2.7567602563207533E-5</v>
      </c>
      <c r="DP21" s="72">
        <f t="shared" si="49"/>
        <v>2.5338078824993164E-5</v>
      </c>
      <c r="DQ21" s="72">
        <f t="shared" si="49"/>
        <v>2.8375394977208331E-5</v>
      </c>
      <c r="DR21" s="72" t="str">
        <f t="shared" si="49"/>
        <v/>
      </c>
      <c r="DS21" s="72" t="str">
        <f t="shared" si="49"/>
        <v/>
      </c>
      <c r="DT21" s="72" t="str">
        <f t="shared" si="49"/>
        <v/>
      </c>
      <c r="DU21" s="72" t="str">
        <f t="shared" si="50"/>
        <v/>
      </c>
      <c r="DV21" s="72" t="str">
        <f t="shared" si="50"/>
        <v/>
      </c>
      <c r="DW21" s="72" t="str">
        <f t="shared" si="50"/>
        <v/>
      </c>
      <c r="DX21" s="72" t="str">
        <f t="shared" si="48"/>
        <v/>
      </c>
      <c r="DY21" s="72" t="str">
        <f t="shared" si="46"/>
        <v/>
      </c>
      <c r="DZ21" s="72" t="str">
        <f t="shared" si="47"/>
        <v/>
      </c>
    </row>
    <row r="22" spans="1:130" ht="15" customHeight="1" x14ac:dyDescent="0.25">
      <c r="A22" s="76" t="str">
        <f>'miRNA Table'!B21</f>
        <v>hsa-miR-181a-5p</v>
      </c>
      <c r="B22" s="69" t="s">
        <v>48</v>
      </c>
      <c r="C22" s="70">
        <f>IF('Test Sample Data'!C21="","",IF(SUM('Test Sample Data'!C$3:C$98)&gt;10,IF(AND(ISNUMBER('Test Sample Data'!C21),'Test Sample Data'!C21&lt;$C$108, 'Test Sample Data'!C21&gt;0),'Test Sample Data'!C21,$C$108),""))</f>
        <v>35</v>
      </c>
      <c r="D22" s="70">
        <f>IF('Test Sample Data'!D21="","",IF(SUM('Test Sample Data'!D$3:D$98)&gt;10,IF(AND(ISNUMBER('Test Sample Data'!D21),'Test Sample Data'!D21&lt;$C$108, 'Test Sample Data'!D21&gt;0),'Test Sample Data'!D21,$C$108),""))</f>
        <v>35</v>
      </c>
      <c r="E22" s="70">
        <f>IF('Test Sample Data'!E21="","",IF(SUM('Test Sample Data'!E$3:E$98)&gt;10,IF(AND(ISNUMBER('Test Sample Data'!E21),'Test Sample Data'!E21&lt;$C$108, 'Test Sample Data'!E21&gt;0),'Test Sample Data'!E21,$C$108),""))</f>
        <v>35</v>
      </c>
      <c r="F22" s="70" t="str">
        <f>IF('Test Sample Data'!F21="","",IF(SUM('Test Sample Data'!F$3:F$98)&gt;10,IF(AND(ISNUMBER('Test Sample Data'!F21),'Test Sample Data'!F21&lt;$C$108, 'Test Sample Data'!F21&gt;0),'Test Sample Data'!F21,$C$108),""))</f>
        <v/>
      </c>
      <c r="G22" s="70" t="str">
        <f>IF('Test Sample Data'!G21="","",IF(SUM('Test Sample Data'!G$3:G$98)&gt;10,IF(AND(ISNUMBER('Test Sample Data'!G21),'Test Sample Data'!G21&lt;$C$108, 'Test Sample Data'!G21&gt;0),'Test Sample Data'!G21,$C$108),""))</f>
        <v/>
      </c>
      <c r="H22" s="70" t="str">
        <f>IF('Test Sample Data'!H21="","",IF(SUM('Test Sample Data'!H$3:H$98)&gt;10,IF(AND(ISNUMBER('Test Sample Data'!H21),'Test Sample Data'!H21&lt;$C$108, 'Test Sample Data'!H21&gt;0),'Test Sample Data'!H21,$C$108),""))</f>
        <v/>
      </c>
      <c r="I22" s="70" t="str">
        <f>IF('Test Sample Data'!I21="","",IF(SUM('Test Sample Data'!I$3:I$98)&gt;10,IF(AND(ISNUMBER('Test Sample Data'!I21),'Test Sample Data'!I21&lt;$C$108, 'Test Sample Data'!I21&gt;0),'Test Sample Data'!I21,$C$108),""))</f>
        <v/>
      </c>
      <c r="J22" s="70" t="str">
        <f>IF('Test Sample Data'!J21="","",IF(SUM('Test Sample Data'!J$3:J$98)&gt;10,IF(AND(ISNUMBER('Test Sample Data'!J21),'Test Sample Data'!J21&lt;$C$108, 'Test Sample Data'!J21&gt;0),'Test Sample Data'!J21,$C$108),""))</f>
        <v/>
      </c>
      <c r="K22" s="70" t="str">
        <f>IF('Test Sample Data'!K21="","",IF(SUM('Test Sample Data'!K$3:K$98)&gt;10,IF(AND(ISNUMBER('Test Sample Data'!K21),'Test Sample Data'!K21&lt;$C$108, 'Test Sample Data'!K21&gt;0),'Test Sample Data'!K21,$C$108),""))</f>
        <v/>
      </c>
      <c r="L22" s="70" t="str">
        <f>IF('Test Sample Data'!L21="","",IF(SUM('Test Sample Data'!L$3:L$98)&gt;10,IF(AND(ISNUMBER('Test Sample Data'!L21),'Test Sample Data'!L21&lt;$C$108, 'Test Sample Data'!L21&gt;0),'Test Sample Data'!L21,$C$108),""))</f>
        <v/>
      </c>
      <c r="M22" s="70" t="str">
        <f>IF('Test Sample Data'!M21="","",IF(SUM('Test Sample Data'!M$3:M$98)&gt;10,IF(AND(ISNUMBER('Test Sample Data'!M21),'Test Sample Data'!M21&lt;$C$108, 'Test Sample Data'!M21&gt;0),'Test Sample Data'!M21,$C$108),""))</f>
        <v/>
      </c>
      <c r="N22" s="70" t="str">
        <f>IF('Test Sample Data'!N21="","",IF(SUM('Test Sample Data'!N$3:N$98)&gt;10,IF(AND(ISNUMBER('Test Sample Data'!N21),'Test Sample Data'!N21&lt;$C$108, 'Test Sample Data'!N21&gt;0),'Test Sample Data'!N21,$C$108),""))</f>
        <v/>
      </c>
      <c r="O22" s="69" t="str">
        <f>'miRNA Table'!B21</f>
        <v>hsa-miR-181a-5p</v>
      </c>
      <c r="P22" s="69" t="s">
        <v>48</v>
      </c>
      <c r="Q22" s="70">
        <f>IF('Control Sample Data'!C21="","",IF(SUM('Control Sample Data'!C$3:C$98)&gt;10,IF(AND(ISNUMBER('Control Sample Data'!C21),'Control Sample Data'!C21&lt;$C$108, 'Control Sample Data'!C21&gt;0),'Control Sample Data'!C21,$C$108),""))</f>
        <v>33.119999999999997</v>
      </c>
      <c r="R22" s="70">
        <f>IF('Control Sample Data'!D21="","",IF(SUM('Control Sample Data'!D$3:D$98)&gt;10,IF(AND(ISNUMBER('Control Sample Data'!D21),'Control Sample Data'!D21&lt;$C$108, 'Control Sample Data'!D21&gt;0),'Control Sample Data'!D21,$C$108),""))</f>
        <v>35</v>
      </c>
      <c r="S22" s="70">
        <f>IF('Control Sample Data'!E21="","",IF(SUM('Control Sample Data'!E$3:E$98)&gt;10,IF(AND(ISNUMBER('Control Sample Data'!E21),'Control Sample Data'!E21&lt;$C$108, 'Control Sample Data'!E21&gt;0),'Control Sample Data'!E21,$C$108),""))</f>
        <v>35</v>
      </c>
      <c r="T22" s="70" t="str">
        <f>IF('Control Sample Data'!F21="","",IF(SUM('Control Sample Data'!F$3:F$98)&gt;10,IF(AND(ISNUMBER('Control Sample Data'!F21),'Control Sample Data'!F21&lt;$C$108, 'Control Sample Data'!F21&gt;0),'Control Sample Data'!F21,$C$108),""))</f>
        <v/>
      </c>
      <c r="U22" s="70" t="str">
        <f>IF('Control Sample Data'!G21="","",IF(SUM('Control Sample Data'!G$3:G$98)&gt;10,IF(AND(ISNUMBER('Control Sample Data'!G21),'Control Sample Data'!G21&lt;$C$108, 'Control Sample Data'!G21&gt;0),'Control Sample Data'!G21,$C$108),""))</f>
        <v/>
      </c>
      <c r="V22" s="70" t="str">
        <f>IF('Control Sample Data'!H21="","",IF(SUM('Control Sample Data'!H$3:H$98)&gt;10,IF(AND(ISNUMBER('Control Sample Data'!H21),'Control Sample Data'!H21&lt;$C$108, 'Control Sample Data'!H21&gt;0),'Control Sample Data'!H21,$C$108),""))</f>
        <v/>
      </c>
      <c r="W22" s="70" t="str">
        <f>IF('Control Sample Data'!I21="","",IF(SUM('Control Sample Data'!I$3:I$98)&gt;10,IF(AND(ISNUMBER('Control Sample Data'!I21),'Control Sample Data'!I21&lt;$C$108, 'Control Sample Data'!I21&gt;0),'Control Sample Data'!I21,$C$108),""))</f>
        <v/>
      </c>
      <c r="X22" s="70" t="str">
        <f>IF('Control Sample Data'!J21="","",IF(SUM('Control Sample Data'!J$3:J$98)&gt;10,IF(AND(ISNUMBER('Control Sample Data'!J21),'Control Sample Data'!J21&lt;$C$108, 'Control Sample Data'!J21&gt;0),'Control Sample Data'!J21,$C$108),""))</f>
        <v/>
      </c>
      <c r="Y22" s="70" t="str">
        <f>IF('Control Sample Data'!K21="","",IF(SUM('Control Sample Data'!K$3:K$98)&gt;10,IF(AND(ISNUMBER('Control Sample Data'!K21),'Control Sample Data'!K21&lt;$C$108, 'Control Sample Data'!K21&gt;0),'Control Sample Data'!K21,$C$108),""))</f>
        <v/>
      </c>
      <c r="Z22" s="70" t="str">
        <f>IF('Control Sample Data'!L21="","",IF(SUM('Control Sample Data'!L$3:L$98)&gt;10,IF(AND(ISNUMBER('Control Sample Data'!L21),'Control Sample Data'!L21&lt;$C$108, 'Control Sample Data'!L21&gt;0),'Control Sample Data'!L21,$C$108),""))</f>
        <v/>
      </c>
      <c r="AA22" s="70" t="str">
        <f>IF('Control Sample Data'!M21="","",IF(SUM('Control Sample Data'!M$3:M$98)&gt;10,IF(AND(ISNUMBER('Control Sample Data'!M21),'Control Sample Data'!M21&lt;$C$108, 'Control Sample Data'!M21&gt;0),'Control Sample Data'!M21,$C$108),""))</f>
        <v/>
      </c>
      <c r="AB22" s="137" t="str">
        <f>IF('Control Sample Data'!N21="","",IF(SUM('Control Sample Data'!N$3:N$98)&gt;10,IF(AND(ISNUMBER('Control Sample Data'!N21),'Control Sample Data'!N21&lt;$C$108, 'Control Sample Data'!N21&gt;0),'Control Sample Data'!N21,$C$108),""))</f>
        <v/>
      </c>
      <c r="AC22" s="142">
        <f>IF(C22="","",IF(AND('miRNA Table'!$D$4="YES",'miRNA Table'!$D$6="YES"),C22-C$110,C22))</f>
        <v>35</v>
      </c>
      <c r="AD22" s="143">
        <f>IF(D22="","",IF(AND('miRNA Table'!$D$4="YES",'miRNA Table'!$D$6="YES"),D22-D$110,D22))</f>
        <v>35</v>
      </c>
      <c r="AE22" s="143">
        <f>IF(E22="","",IF(AND('miRNA Table'!$D$4="YES",'miRNA Table'!$D$6="YES"),E22-E$110,E22))</f>
        <v>35</v>
      </c>
      <c r="AF22" s="143" t="str">
        <f>IF(F22="","",IF(AND('miRNA Table'!$D$4="YES",'miRNA Table'!$D$6="YES"),F22-F$110,F22))</f>
        <v/>
      </c>
      <c r="AG22" s="143" t="str">
        <f>IF(G22="","",IF(AND('miRNA Table'!$D$4="YES",'miRNA Table'!$D$6="YES"),G22-G$110,G22))</f>
        <v/>
      </c>
      <c r="AH22" s="143" t="str">
        <f>IF(H22="","",IF(AND('miRNA Table'!$D$4="YES",'miRNA Table'!$D$6="YES"),H22-H$110,H22))</f>
        <v/>
      </c>
      <c r="AI22" s="143" t="str">
        <f>IF(I22="","",IF(AND('miRNA Table'!$D$4="YES",'miRNA Table'!$D$6="YES"),I22-I$110,I22))</f>
        <v/>
      </c>
      <c r="AJ22" s="143" t="str">
        <f>IF(J22="","",IF(AND('miRNA Table'!$D$4="YES",'miRNA Table'!$D$6="YES"),J22-J$110,J22))</f>
        <v/>
      </c>
      <c r="AK22" s="143" t="str">
        <f>IF(K22="","",IF(AND('miRNA Table'!$D$4="YES",'miRNA Table'!$D$6="YES"),K22-K$110,K22))</f>
        <v/>
      </c>
      <c r="AL22" s="143" t="str">
        <f>IF(L22="","",IF(AND('miRNA Table'!$D$4="YES",'miRNA Table'!$D$6="YES"),L22-L$110,L22))</f>
        <v/>
      </c>
      <c r="AM22" s="143" t="str">
        <f>IF(M22="","",IF(AND('miRNA Table'!$D$4="YES",'miRNA Table'!$D$6="YES"),M22-M$110,M22))</f>
        <v/>
      </c>
      <c r="AN22" s="144" t="str">
        <f>IF(N22="","",IF(AND('miRNA Table'!$D$4="YES",'miRNA Table'!$D$6="YES"),N22-N$110,N22))</f>
        <v/>
      </c>
      <c r="AO22" s="148">
        <f>IF(Q22="","",IF(AND('miRNA Table'!$D$4="YES",'miRNA Table'!$D$6="YES"),Q22-Q$110,Q22))</f>
        <v>33.119999999999997</v>
      </c>
      <c r="AP22" s="149">
        <f>IF(R22="","",IF(AND('miRNA Table'!$D$4="YES",'miRNA Table'!$D$6="YES"),R22-R$110,R22))</f>
        <v>35</v>
      </c>
      <c r="AQ22" s="149">
        <f>IF(S22="","",IF(AND('miRNA Table'!$D$4="YES",'miRNA Table'!$D$6="YES"),S22-S$110,S22))</f>
        <v>35</v>
      </c>
      <c r="AR22" s="149" t="str">
        <f>IF(T22="","",IF(AND('miRNA Table'!$D$4="YES",'miRNA Table'!$D$6="YES"),T22-T$110,T22))</f>
        <v/>
      </c>
      <c r="AS22" s="149" t="str">
        <f>IF(U22="","",IF(AND('miRNA Table'!$D$4="YES",'miRNA Table'!$D$6="YES"),U22-U$110,U22))</f>
        <v/>
      </c>
      <c r="AT22" s="149" t="str">
        <f>IF(V22="","",IF(AND('miRNA Table'!$D$4="YES",'miRNA Table'!$D$6="YES"),V22-V$110,V22))</f>
        <v/>
      </c>
      <c r="AU22" s="149" t="str">
        <f>IF(W22="","",IF(AND('miRNA Table'!$D$4="YES",'miRNA Table'!$D$6="YES"),W22-W$110,W22))</f>
        <v/>
      </c>
      <c r="AV22" s="149" t="str">
        <f>IF(X22="","",IF(AND('miRNA Table'!$D$4="YES",'miRNA Table'!$D$6="YES"),X22-X$110,X22))</f>
        <v/>
      </c>
      <c r="AW22" s="149" t="str">
        <f>IF(Y22="","",IF(AND('miRNA Table'!$D$4="YES",'miRNA Table'!$D$6="YES"),Y22-Y$110,Y22))</f>
        <v/>
      </c>
      <c r="AX22" s="149" t="str">
        <f>IF(Z22="","",IF(AND('miRNA Table'!$D$4="YES",'miRNA Table'!$D$6="YES"),Z22-Z$110,Z22))</f>
        <v/>
      </c>
      <c r="AY22" s="149" t="str">
        <f>IF(AA22="","",IF(AND('miRNA Table'!$D$4="YES",'miRNA Table'!$D$6="YES"),AA22-AA$110,AA22))</f>
        <v/>
      </c>
      <c r="AZ22" s="150" t="str">
        <f>IF(AB22="","",IF(AND('miRNA Table'!$D$4="YES",'miRNA Table'!$D$6="YES"),AB22-AB$110,AB22))</f>
        <v/>
      </c>
      <c r="BA22" s="157" t="str">
        <f>IF(ISERROR(VLOOKUP('Choose Reference miRNAs'!$A21,$A$4:$AZ$99,29,0)),"",VLOOKUP('Choose Reference miRNAs'!$A21,$A$4:$AZ$99,29,0))</f>
        <v/>
      </c>
      <c r="BB22" s="158" t="str">
        <f>IF(ISERROR(VLOOKUP('Choose Reference miRNAs'!$A21,$A$4:$AZ$99,30,0)),"",VLOOKUP('Choose Reference miRNAs'!$A21,$A$4:$AZ$99,30,0))</f>
        <v/>
      </c>
      <c r="BC22" s="158" t="str">
        <f>IF(ISERROR(VLOOKUP('Choose Reference miRNAs'!$A21,$A$4:$AZ$99,31,0)),"",VLOOKUP('Choose Reference miRNAs'!$A21,$A$4:$AZ$99,31,0))</f>
        <v/>
      </c>
      <c r="BD22" s="158" t="str">
        <f>IF(ISERROR(VLOOKUP('Choose Reference miRNAs'!$A21,$A$4:$AZ$99,32,0)),"",VLOOKUP('Choose Reference miRNAs'!$A21,$A$4:$AZ$99,32,0))</f>
        <v/>
      </c>
      <c r="BE22" s="158" t="str">
        <f>IF(ISERROR(VLOOKUP('Choose Reference miRNAs'!$A21,$A$4:$AZ$99,33,0)),"",VLOOKUP('Choose Reference miRNAs'!$A21,$A$4:$AZ$99,33,0))</f>
        <v/>
      </c>
      <c r="BF22" s="158" t="str">
        <f>IF(ISERROR(VLOOKUP('Choose Reference miRNAs'!$A21,$A$4:$AZ$99,34,0)),"",VLOOKUP('Choose Reference miRNAs'!$A21,$A$4:$AZ$99,34,0))</f>
        <v/>
      </c>
      <c r="BG22" s="158" t="str">
        <f>IF(ISERROR(VLOOKUP('Choose Reference miRNAs'!$A21,$A$4:$AZ$99,35,0)),"",VLOOKUP('Choose Reference miRNAs'!$A21,$A$4:$AZ$99,35,0))</f>
        <v/>
      </c>
      <c r="BH22" s="158" t="str">
        <f>IF(ISERROR(VLOOKUP('Choose Reference miRNAs'!$A21,$A$4:$AZ$99,36,0)),"",VLOOKUP('Choose Reference miRNAs'!$A21,$A$4:$AZ$99,36,0))</f>
        <v/>
      </c>
      <c r="BI22" s="158" t="str">
        <f>IF(ISERROR(VLOOKUP('Choose Reference miRNAs'!$A21,$A$4:$AZ$99,37,0)),"",VLOOKUP('Choose Reference miRNAs'!$A21,$A$4:$AZ$99,37,0))</f>
        <v/>
      </c>
      <c r="BJ22" s="158" t="str">
        <f>IF(ISERROR(VLOOKUP('Choose Reference miRNAs'!$A21,$A$4:$AZ$99,38,0)),"",VLOOKUP('Choose Reference miRNAs'!$A21,$A$4:$AZ$99,38,0))</f>
        <v/>
      </c>
      <c r="BK22" s="158" t="str">
        <f>IF(ISERROR(VLOOKUP('Choose Reference miRNAs'!$A21,$A$4:$AZ$99,39,0)),"",VLOOKUP('Choose Reference miRNAs'!$A21,$A$4:$AZ$99,39,0))</f>
        <v/>
      </c>
      <c r="BL22" s="159" t="str">
        <f>IF(ISERROR(VLOOKUP('Choose Reference miRNAs'!$A21,$A$4:$AZ$99,40,0)),"",VLOOKUP('Choose Reference miRNAs'!$A21,$A$4:$AZ$99,40,0))</f>
        <v/>
      </c>
      <c r="BM22" s="157" t="str">
        <f>IF(ISERROR(VLOOKUP('Choose Reference miRNAs'!$A21,$A$4:$AZ$99,41,0)),"",VLOOKUP('Choose Reference miRNAs'!$A21,$A$4:$AZ$99,41,0))</f>
        <v/>
      </c>
      <c r="BN22" s="158" t="str">
        <f>IF(ISERROR(VLOOKUP('Choose Reference miRNAs'!$A21,$A$4:$AZ$99,42,0)),"",VLOOKUP('Choose Reference miRNAs'!$A21,$A$4:$AZ$99,42,0))</f>
        <v/>
      </c>
      <c r="BO22" s="158" t="str">
        <f>IF(ISERROR(VLOOKUP('Choose Reference miRNAs'!$A21,$A$4:$AZ$99,43,0)),"",VLOOKUP('Choose Reference miRNAs'!$A21,$A$4:$AZ$99,43,0))</f>
        <v/>
      </c>
      <c r="BP22" s="158" t="str">
        <f>IF(ISERROR(VLOOKUP('Choose Reference miRNAs'!$A21,$A$4:$AZ$99,44,0)),"",VLOOKUP('Choose Reference miRNAs'!$A21,$A$4:$AZ$99,44,0))</f>
        <v/>
      </c>
      <c r="BQ22" s="158" t="str">
        <f>IF(ISERROR(VLOOKUP('Choose Reference miRNAs'!$A21,$A$4:$AZ$99,45,0)),"",VLOOKUP('Choose Reference miRNAs'!$A21,$A$4:$AZ$99,45,0))</f>
        <v/>
      </c>
      <c r="BR22" s="158" t="str">
        <f>IF(ISERROR(VLOOKUP('Choose Reference miRNAs'!$A21,$A$4:$AZ$99,46,0)),"",VLOOKUP('Choose Reference miRNAs'!$A21,$A$4:$AZ$99,46,0))</f>
        <v/>
      </c>
      <c r="BS22" s="158" t="str">
        <f>IF(ISERROR(VLOOKUP('Choose Reference miRNAs'!$A21,$A$4:$AZ$99,47,0)),"",VLOOKUP('Choose Reference miRNAs'!$A21,$A$4:$AZ$99,47,0))</f>
        <v/>
      </c>
      <c r="BT22" s="158" t="str">
        <f>IF(ISERROR(VLOOKUP('Choose Reference miRNAs'!$A21,$A$4:$AZ$99,48,0)),"",VLOOKUP('Choose Reference miRNAs'!$A21,$A$4:$AZ$99,48,0))</f>
        <v/>
      </c>
      <c r="BU22" s="158" t="str">
        <f>IF(ISERROR(VLOOKUP('Choose Reference miRNAs'!$A21,$A$4:$AZ$99,49,0)),"",VLOOKUP('Choose Reference miRNAs'!$A21,$A$4:$AZ$99,49,0))</f>
        <v/>
      </c>
      <c r="BV22" s="158" t="str">
        <f>IF(ISERROR(VLOOKUP('Choose Reference miRNAs'!$A21,$A$4:$AZ$99,50,0)),"",VLOOKUP('Choose Reference miRNAs'!$A21,$A$4:$AZ$99,50,0))</f>
        <v/>
      </c>
      <c r="BW22" s="158" t="str">
        <f>IF(ISERROR(VLOOKUP('Choose Reference miRNAs'!$A21,$A$4:$AZ$99,51,0)),"",VLOOKUP('Choose Reference miRNAs'!$A21,$A$4:$AZ$99,51,0))</f>
        <v/>
      </c>
      <c r="BX22" s="159" t="str">
        <f>IF(ISERROR(VLOOKUP('Choose Reference miRNAs'!$A21,$A$4:$AZ$99,52,0)),"",VLOOKUP('Choose Reference miRNAs'!$A21,$A$4:$AZ$99,52,0))</f>
        <v/>
      </c>
      <c r="BY22" s="71" t="str">
        <f t="shared" si="16"/>
        <v>hsa-miR-181a-5p</v>
      </c>
      <c r="BZ22" s="69" t="s">
        <v>48</v>
      </c>
      <c r="CA22" s="70">
        <f t="shared" si="17"/>
        <v>15.46833333333333</v>
      </c>
      <c r="CB22" s="70">
        <f t="shared" si="18"/>
        <v>15.373333333333335</v>
      </c>
      <c r="CC22" s="70">
        <f t="shared" si="19"/>
        <v>15.416666666666668</v>
      </c>
      <c r="CD22" s="70" t="str">
        <f t="shared" si="20"/>
        <v/>
      </c>
      <c r="CE22" s="70" t="str">
        <f t="shared" si="21"/>
        <v/>
      </c>
      <c r="CF22" s="70" t="str">
        <f t="shared" si="22"/>
        <v/>
      </c>
      <c r="CG22" s="70" t="str">
        <f t="shared" si="23"/>
        <v/>
      </c>
      <c r="CH22" s="70" t="str">
        <f t="shared" si="24"/>
        <v/>
      </c>
      <c r="CI22" s="70" t="str">
        <f t="shared" si="25"/>
        <v/>
      </c>
      <c r="CJ22" s="70" t="str">
        <f t="shared" si="26"/>
        <v/>
      </c>
      <c r="CK22" s="70" t="str">
        <f t="shared" si="27"/>
        <v/>
      </c>
      <c r="CL22" s="70" t="str">
        <f t="shared" si="28"/>
        <v/>
      </c>
      <c r="CM22" s="70">
        <f t="shared" si="29"/>
        <v>13.266666666666662</v>
      </c>
      <c r="CN22" s="70">
        <f t="shared" si="30"/>
        <v>15.268333333333334</v>
      </c>
      <c r="CO22" s="70">
        <f t="shared" si="31"/>
        <v>15.105</v>
      </c>
      <c r="CP22" s="70" t="str">
        <f t="shared" si="32"/>
        <v/>
      </c>
      <c r="CQ22" s="70" t="str">
        <f t="shared" si="33"/>
        <v/>
      </c>
      <c r="CR22" s="70" t="str">
        <f t="shared" si="34"/>
        <v/>
      </c>
      <c r="CS22" s="70" t="str">
        <f t="shared" si="35"/>
        <v/>
      </c>
      <c r="CT22" s="70" t="str">
        <f t="shared" si="36"/>
        <v/>
      </c>
      <c r="CU22" s="70" t="str">
        <f t="shared" si="37"/>
        <v/>
      </c>
      <c r="CV22" s="70" t="str">
        <f t="shared" si="38"/>
        <v/>
      </c>
      <c r="CW22" s="70" t="str">
        <f t="shared" si="39"/>
        <v/>
      </c>
      <c r="CX22" s="70" t="str">
        <f t="shared" si="40"/>
        <v/>
      </c>
      <c r="CY22" s="41">
        <f t="shared" si="41"/>
        <v>15.419444444444444</v>
      </c>
      <c r="CZ22" s="41">
        <f t="shared" si="42"/>
        <v>14.546666666666667</v>
      </c>
      <c r="DA22" s="71" t="str">
        <f t="shared" si="43"/>
        <v>hsa-miR-181a-5p</v>
      </c>
      <c r="DB22" s="69" t="s">
        <v>138</v>
      </c>
      <c r="DC22" s="72">
        <f t="shared" si="2"/>
        <v>2.2058078793939433E-5</v>
      </c>
      <c r="DD22" s="72">
        <f t="shared" si="3"/>
        <v>2.3559470927800502E-5</v>
      </c>
      <c r="DE22" s="72">
        <f t="shared" si="4"/>
        <v>2.2862351636912248E-5</v>
      </c>
      <c r="DF22" s="72" t="str">
        <f t="shared" si="5"/>
        <v/>
      </c>
      <c r="DG22" s="72" t="str">
        <f t="shared" si="6"/>
        <v/>
      </c>
      <c r="DH22" s="72" t="str">
        <f t="shared" si="7"/>
        <v/>
      </c>
      <c r="DI22" s="72" t="str">
        <f t="shared" si="8"/>
        <v/>
      </c>
      <c r="DJ22" s="72" t="str">
        <f t="shared" si="9"/>
        <v/>
      </c>
      <c r="DK22" s="72" t="str">
        <f t="shared" si="10"/>
        <v/>
      </c>
      <c r="DL22" s="72" t="str">
        <f t="shared" si="11"/>
        <v/>
      </c>
      <c r="DM22" s="72" t="str">
        <f t="shared" si="44"/>
        <v/>
      </c>
      <c r="DN22" s="72" t="str">
        <f t="shared" si="45"/>
        <v/>
      </c>
      <c r="DO22" s="72">
        <f t="shared" si="49"/>
        <v>1.0146946974399294E-4</v>
      </c>
      <c r="DP22" s="72">
        <f t="shared" si="49"/>
        <v>2.5338078824993164E-5</v>
      </c>
      <c r="DQ22" s="72">
        <f t="shared" si="49"/>
        <v>2.8375394977208331E-5</v>
      </c>
      <c r="DR22" s="72" t="str">
        <f t="shared" si="49"/>
        <v/>
      </c>
      <c r="DS22" s="72" t="str">
        <f t="shared" si="49"/>
        <v/>
      </c>
      <c r="DT22" s="72" t="str">
        <f t="shared" si="49"/>
        <v/>
      </c>
      <c r="DU22" s="72" t="str">
        <f t="shared" si="50"/>
        <v/>
      </c>
      <c r="DV22" s="72" t="str">
        <f t="shared" si="50"/>
        <v/>
      </c>
      <c r="DW22" s="72" t="str">
        <f t="shared" si="50"/>
        <v/>
      </c>
      <c r="DX22" s="72" t="str">
        <f t="shared" si="48"/>
        <v/>
      </c>
      <c r="DY22" s="72" t="str">
        <f t="shared" si="46"/>
        <v/>
      </c>
      <c r="DZ22" s="72" t="str">
        <f t="shared" si="47"/>
        <v/>
      </c>
    </row>
    <row r="23" spans="1:130" ht="15" customHeight="1" thickBot="1" x14ac:dyDescent="0.3">
      <c r="A23" s="76" t="str">
        <f>'miRNA Table'!B22</f>
        <v>hsa-miR-130a-3p</v>
      </c>
      <c r="B23" s="69" t="s">
        <v>49</v>
      </c>
      <c r="C23" s="70">
        <f>IF('Test Sample Data'!C22="","",IF(SUM('Test Sample Data'!C$3:C$98)&gt;10,IF(AND(ISNUMBER('Test Sample Data'!C22),'Test Sample Data'!C22&lt;$C$108, 'Test Sample Data'!C22&gt;0),'Test Sample Data'!C22,$C$108),""))</f>
        <v>31.74</v>
      </c>
      <c r="D23" s="70">
        <f>IF('Test Sample Data'!D22="","",IF(SUM('Test Sample Data'!D$3:D$98)&gt;10,IF(AND(ISNUMBER('Test Sample Data'!D22),'Test Sample Data'!D22&lt;$C$108, 'Test Sample Data'!D22&gt;0),'Test Sample Data'!D22,$C$108),""))</f>
        <v>31.72</v>
      </c>
      <c r="E23" s="70">
        <f>IF('Test Sample Data'!E22="","",IF(SUM('Test Sample Data'!E$3:E$98)&gt;10,IF(AND(ISNUMBER('Test Sample Data'!E22),'Test Sample Data'!E22&lt;$C$108, 'Test Sample Data'!E22&gt;0),'Test Sample Data'!E22,$C$108),""))</f>
        <v>32.22</v>
      </c>
      <c r="F23" s="70" t="str">
        <f>IF('Test Sample Data'!F22="","",IF(SUM('Test Sample Data'!F$3:F$98)&gt;10,IF(AND(ISNUMBER('Test Sample Data'!F22),'Test Sample Data'!F22&lt;$C$108, 'Test Sample Data'!F22&gt;0),'Test Sample Data'!F22,$C$108),""))</f>
        <v/>
      </c>
      <c r="G23" s="70" t="str">
        <f>IF('Test Sample Data'!G22="","",IF(SUM('Test Sample Data'!G$3:G$98)&gt;10,IF(AND(ISNUMBER('Test Sample Data'!G22),'Test Sample Data'!G22&lt;$C$108, 'Test Sample Data'!G22&gt;0),'Test Sample Data'!G22,$C$108),""))</f>
        <v/>
      </c>
      <c r="H23" s="70" t="str">
        <f>IF('Test Sample Data'!H22="","",IF(SUM('Test Sample Data'!H$3:H$98)&gt;10,IF(AND(ISNUMBER('Test Sample Data'!H22),'Test Sample Data'!H22&lt;$C$108, 'Test Sample Data'!H22&gt;0),'Test Sample Data'!H22,$C$108),""))</f>
        <v/>
      </c>
      <c r="I23" s="70" t="str">
        <f>IF('Test Sample Data'!I22="","",IF(SUM('Test Sample Data'!I$3:I$98)&gt;10,IF(AND(ISNUMBER('Test Sample Data'!I22),'Test Sample Data'!I22&lt;$C$108, 'Test Sample Data'!I22&gt;0),'Test Sample Data'!I22,$C$108),""))</f>
        <v/>
      </c>
      <c r="J23" s="70" t="str">
        <f>IF('Test Sample Data'!J22="","",IF(SUM('Test Sample Data'!J$3:J$98)&gt;10,IF(AND(ISNUMBER('Test Sample Data'!J22),'Test Sample Data'!J22&lt;$C$108, 'Test Sample Data'!J22&gt;0),'Test Sample Data'!J22,$C$108),""))</f>
        <v/>
      </c>
      <c r="K23" s="70" t="str">
        <f>IF('Test Sample Data'!K22="","",IF(SUM('Test Sample Data'!K$3:K$98)&gt;10,IF(AND(ISNUMBER('Test Sample Data'!K22),'Test Sample Data'!K22&lt;$C$108, 'Test Sample Data'!K22&gt;0),'Test Sample Data'!K22,$C$108),""))</f>
        <v/>
      </c>
      <c r="L23" s="70" t="str">
        <f>IF('Test Sample Data'!L22="","",IF(SUM('Test Sample Data'!L$3:L$98)&gt;10,IF(AND(ISNUMBER('Test Sample Data'!L22),'Test Sample Data'!L22&lt;$C$108, 'Test Sample Data'!L22&gt;0),'Test Sample Data'!L22,$C$108),""))</f>
        <v/>
      </c>
      <c r="M23" s="70" t="str">
        <f>IF('Test Sample Data'!M22="","",IF(SUM('Test Sample Data'!M$3:M$98)&gt;10,IF(AND(ISNUMBER('Test Sample Data'!M22),'Test Sample Data'!M22&lt;$C$108, 'Test Sample Data'!M22&gt;0),'Test Sample Data'!M22,$C$108),""))</f>
        <v/>
      </c>
      <c r="N23" s="70" t="str">
        <f>IF('Test Sample Data'!N22="","",IF(SUM('Test Sample Data'!N$3:N$98)&gt;10,IF(AND(ISNUMBER('Test Sample Data'!N22),'Test Sample Data'!N22&lt;$C$108, 'Test Sample Data'!N22&gt;0),'Test Sample Data'!N22,$C$108),""))</f>
        <v/>
      </c>
      <c r="O23" s="69" t="str">
        <f>'miRNA Table'!B22</f>
        <v>hsa-miR-130a-3p</v>
      </c>
      <c r="P23" s="69" t="s">
        <v>49</v>
      </c>
      <c r="Q23" s="70">
        <f>IF('Control Sample Data'!C22="","",IF(SUM('Control Sample Data'!C$3:C$98)&gt;10,IF(AND(ISNUMBER('Control Sample Data'!C22),'Control Sample Data'!C22&lt;$C$108, 'Control Sample Data'!C22&gt;0),'Control Sample Data'!C22,$C$108),""))</f>
        <v>33.369999999999997</v>
      </c>
      <c r="R23" s="70">
        <f>IF('Control Sample Data'!D22="","",IF(SUM('Control Sample Data'!D$3:D$98)&gt;10,IF(AND(ISNUMBER('Control Sample Data'!D22),'Control Sample Data'!D22&lt;$C$108, 'Control Sample Data'!D22&gt;0),'Control Sample Data'!D22,$C$108),""))</f>
        <v>33.47</v>
      </c>
      <c r="S23" s="70">
        <f>IF('Control Sample Data'!E22="","",IF(SUM('Control Sample Data'!E$3:E$98)&gt;10,IF(AND(ISNUMBER('Control Sample Data'!E22),'Control Sample Data'!E22&lt;$C$108, 'Control Sample Data'!E22&gt;0),'Control Sample Data'!E22,$C$108),""))</f>
        <v>31.59</v>
      </c>
      <c r="T23" s="70" t="str">
        <f>IF('Control Sample Data'!F22="","",IF(SUM('Control Sample Data'!F$3:F$98)&gt;10,IF(AND(ISNUMBER('Control Sample Data'!F22),'Control Sample Data'!F22&lt;$C$108, 'Control Sample Data'!F22&gt;0),'Control Sample Data'!F22,$C$108),""))</f>
        <v/>
      </c>
      <c r="U23" s="70" t="str">
        <f>IF('Control Sample Data'!G22="","",IF(SUM('Control Sample Data'!G$3:G$98)&gt;10,IF(AND(ISNUMBER('Control Sample Data'!G22),'Control Sample Data'!G22&lt;$C$108, 'Control Sample Data'!G22&gt;0),'Control Sample Data'!G22,$C$108),""))</f>
        <v/>
      </c>
      <c r="V23" s="70" t="str">
        <f>IF('Control Sample Data'!H22="","",IF(SUM('Control Sample Data'!H$3:H$98)&gt;10,IF(AND(ISNUMBER('Control Sample Data'!H22),'Control Sample Data'!H22&lt;$C$108, 'Control Sample Data'!H22&gt;0),'Control Sample Data'!H22,$C$108),""))</f>
        <v/>
      </c>
      <c r="W23" s="70" t="str">
        <f>IF('Control Sample Data'!I22="","",IF(SUM('Control Sample Data'!I$3:I$98)&gt;10,IF(AND(ISNUMBER('Control Sample Data'!I22),'Control Sample Data'!I22&lt;$C$108, 'Control Sample Data'!I22&gt;0),'Control Sample Data'!I22,$C$108),""))</f>
        <v/>
      </c>
      <c r="X23" s="70" t="str">
        <f>IF('Control Sample Data'!J22="","",IF(SUM('Control Sample Data'!J$3:J$98)&gt;10,IF(AND(ISNUMBER('Control Sample Data'!J22),'Control Sample Data'!J22&lt;$C$108, 'Control Sample Data'!J22&gt;0),'Control Sample Data'!J22,$C$108),""))</f>
        <v/>
      </c>
      <c r="Y23" s="70" t="str">
        <f>IF('Control Sample Data'!K22="","",IF(SUM('Control Sample Data'!K$3:K$98)&gt;10,IF(AND(ISNUMBER('Control Sample Data'!K22),'Control Sample Data'!K22&lt;$C$108, 'Control Sample Data'!K22&gt;0),'Control Sample Data'!K22,$C$108),""))</f>
        <v/>
      </c>
      <c r="Z23" s="70" t="str">
        <f>IF('Control Sample Data'!L22="","",IF(SUM('Control Sample Data'!L$3:L$98)&gt;10,IF(AND(ISNUMBER('Control Sample Data'!L22),'Control Sample Data'!L22&lt;$C$108, 'Control Sample Data'!L22&gt;0),'Control Sample Data'!L22,$C$108),""))</f>
        <v/>
      </c>
      <c r="AA23" s="70" t="str">
        <f>IF('Control Sample Data'!M22="","",IF(SUM('Control Sample Data'!M$3:M$98)&gt;10,IF(AND(ISNUMBER('Control Sample Data'!M22),'Control Sample Data'!M22&lt;$C$108, 'Control Sample Data'!M22&gt;0),'Control Sample Data'!M22,$C$108),""))</f>
        <v/>
      </c>
      <c r="AB23" s="137" t="str">
        <f>IF('Control Sample Data'!N22="","",IF(SUM('Control Sample Data'!N$3:N$98)&gt;10,IF(AND(ISNUMBER('Control Sample Data'!N22),'Control Sample Data'!N22&lt;$C$108, 'Control Sample Data'!N22&gt;0),'Control Sample Data'!N22,$C$108),""))</f>
        <v/>
      </c>
      <c r="AC23" s="142">
        <f>IF(C23="","",IF(AND('miRNA Table'!$D$4="YES",'miRNA Table'!$D$6="YES"),C23-C$110,C23))</f>
        <v>31.74</v>
      </c>
      <c r="AD23" s="143">
        <f>IF(D23="","",IF(AND('miRNA Table'!$D$4="YES",'miRNA Table'!$D$6="YES"),D23-D$110,D23))</f>
        <v>31.72</v>
      </c>
      <c r="AE23" s="143">
        <f>IF(E23="","",IF(AND('miRNA Table'!$D$4="YES",'miRNA Table'!$D$6="YES"),E23-E$110,E23))</f>
        <v>32.22</v>
      </c>
      <c r="AF23" s="143" t="str">
        <f>IF(F23="","",IF(AND('miRNA Table'!$D$4="YES",'miRNA Table'!$D$6="YES"),F23-F$110,F23))</f>
        <v/>
      </c>
      <c r="AG23" s="143" t="str">
        <f>IF(G23="","",IF(AND('miRNA Table'!$D$4="YES",'miRNA Table'!$D$6="YES"),G23-G$110,G23))</f>
        <v/>
      </c>
      <c r="AH23" s="143" t="str">
        <f>IF(H23="","",IF(AND('miRNA Table'!$D$4="YES",'miRNA Table'!$D$6="YES"),H23-H$110,H23))</f>
        <v/>
      </c>
      <c r="AI23" s="143" t="str">
        <f>IF(I23="","",IF(AND('miRNA Table'!$D$4="YES",'miRNA Table'!$D$6="YES"),I23-I$110,I23))</f>
        <v/>
      </c>
      <c r="AJ23" s="143" t="str">
        <f>IF(J23="","",IF(AND('miRNA Table'!$D$4="YES",'miRNA Table'!$D$6="YES"),J23-J$110,J23))</f>
        <v/>
      </c>
      <c r="AK23" s="143" t="str">
        <f>IF(K23="","",IF(AND('miRNA Table'!$D$4="YES",'miRNA Table'!$D$6="YES"),K23-K$110,K23))</f>
        <v/>
      </c>
      <c r="AL23" s="143" t="str">
        <f>IF(L23="","",IF(AND('miRNA Table'!$D$4="YES",'miRNA Table'!$D$6="YES"),L23-L$110,L23))</f>
        <v/>
      </c>
      <c r="AM23" s="143" t="str">
        <f>IF(M23="","",IF(AND('miRNA Table'!$D$4="YES",'miRNA Table'!$D$6="YES"),M23-M$110,M23))</f>
        <v/>
      </c>
      <c r="AN23" s="144" t="str">
        <f>IF(N23="","",IF(AND('miRNA Table'!$D$4="YES",'miRNA Table'!$D$6="YES"),N23-N$110,N23))</f>
        <v/>
      </c>
      <c r="AO23" s="148">
        <f>IF(Q23="","",IF(AND('miRNA Table'!$D$4="YES",'miRNA Table'!$D$6="YES"),Q23-Q$110,Q23))</f>
        <v>33.369999999999997</v>
      </c>
      <c r="AP23" s="149">
        <f>IF(R23="","",IF(AND('miRNA Table'!$D$4="YES",'miRNA Table'!$D$6="YES"),R23-R$110,R23))</f>
        <v>33.47</v>
      </c>
      <c r="AQ23" s="149">
        <f>IF(S23="","",IF(AND('miRNA Table'!$D$4="YES",'miRNA Table'!$D$6="YES"),S23-S$110,S23))</f>
        <v>31.59</v>
      </c>
      <c r="AR23" s="149" t="str">
        <f>IF(T23="","",IF(AND('miRNA Table'!$D$4="YES",'miRNA Table'!$D$6="YES"),T23-T$110,T23))</f>
        <v/>
      </c>
      <c r="AS23" s="149" t="str">
        <f>IF(U23="","",IF(AND('miRNA Table'!$D$4="YES",'miRNA Table'!$D$6="YES"),U23-U$110,U23))</f>
        <v/>
      </c>
      <c r="AT23" s="149" t="str">
        <f>IF(V23="","",IF(AND('miRNA Table'!$D$4="YES",'miRNA Table'!$D$6="YES"),V23-V$110,V23))</f>
        <v/>
      </c>
      <c r="AU23" s="149" t="str">
        <f>IF(W23="","",IF(AND('miRNA Table'!$D$4="YES",'miRNA Table'!$D$6="YES"),W23-W$110,W23))</f>
        <v/>
      </c>
      <c r="AV23" s="149" t="str">
        <f>IF(X23="","",IF(AND('miRNA Table'!$D$4="YES",'miRNA Table'!$D$6="YES"),X23-X$110,X23))</f>
        <v/>
      </c>
      <c r="AW23" s="149" t="str">
        <f>IF(Y23="","",IF(AND('miRNA Table'!$D$4="YES",'miRNA Table'!$D$6="YES"),Y23-Y$110,Y23))</f>
        <v/>
      </c>
      <c r="AX23" s="149" t="str">
        <f>IF(Z23="","",IF(AND('miRNA Table'!$D$4="YES",'miRNA Table'!$D$6="YES"),Z23-Z$110,Z23))</f>
        <v/>
      </c>
      <c r="AY23" s="149" t="str">
        <f>IF(AA23="","",IF(AND('miRNA Table'!$D$4="YES",'miRNA Table'!$D$6="YES"),AA23-AA$110,AA23))</f>
        <v/>
      </c>
      <c r="AZ23" s="150" t="str">
        <f>IF(AB23="","",IF(AND('miRNA Table'!$D$4="YES",'miRNA Table'!$D$6="YES"),AB23-AB$110,AB23))</f>
        <v/>
      </c>
      <c r="BA23" s="160" t="str">
        <f>IF(ISERROR(VLOOKUP('Choose Reference miRNAs'!$A22,$A$4:$AZ$99,29,0)),"",VLOOKUP('Choose Reference miRNAs'!$A22,$A$4:$AZ$99,29,0))</f>
        <v/>
      </c>
      <c r="BB23" s="161" t="str">
        <f>IF(ISERROR(VLOOKUP('Choose Reference miRNAs'!$A22,$A$4:$AZ$99,30,0)),"",VLOOKUP('Choose Reference miRNAs'!$A22,$A$4:$AZ$99,30,0))</f>
        <v/>
      </c>
      <c r="BC23" s="161" t="str">
        <f>IF(ISERROR(VLOOKUP('Choose Reference miRNAs'!$A22,$A$4:$AZ$99,31,0)),"",VLOOKUP('Choose Reference miRNAs'!$A22,$A$4:$AZ$99,31,0))</f>
        <v/>
      </c>
      <c r="BD23" s="161" t="str">
        <f>IF(ISERROR(VLOOKUP('Choose Reference miRNAs'!$A22,$A$4:$AZ$99,32,0)),"",VLOOKUP('Choose Reference miRNAs'!$A22,$A$4:$AZ$99,32,0))</f>
        <v/>
      </c>
      <c r="BE23" s="161" t="str">
        <f>IF(ISERROR(VLOOKUP('Choose Reference miRNAs'!$A22,$A$4:$AZ$99,33,0)),"",VLOOKUP('Choose Reference miRNAs'!$A22,$A$4:$AZ$99,33,0))</f>
        <v/>
      </c>
      <c r="BF23" s="161" t="str">
        <f>IF(ISERROR(VLOOKUP('Choose Reference miRNAs'!$A22,$A$4:$AZ$99,34,0)),"",VLOOKUP('Choose Reference miRNAs'!$A22,$A$4:$AZ$99,34,0))</f>
        <v/>
      </c>
      <c r="BG23" s="161" t="str">
        <f>IF(ISERROR(VLOOKUP('Choose Reference miRNAs'!$A22,$A$4:$AZ$99,35,0)),"",VLOOKUP('Choose Reference miRNAs'!$A22,$A$4:$AZ$99,35,0))</f>
        <v/>
      </c>
      <c r="BH23" s="161" t="str">
        <f>IF(ISERROR(VLOOKUP('Choose Reference miRNAs'!$A22,$A$4:$AZ$99,36,0)),"",VLOOKUP('Choose Reference miRNAs'!$A22,$A$4:$AZ$99,36,0))</f>
        <v/>
      </c>
      <c r="BI23" s="161" t="str">
        <f>IF(ISERROR(VLOOKUP('Choose Reference miRNAs'!$A22,$A$4:$AZ$99,37,0)),"",VLOOKUP('Choose Reference miRNAs'!$A22,$A$4:$AZ$99,37,0))</f>
        <v/>
      </c>
      <c r="BJ23" s="161" t="str">
        <f>IF(ISERROR(VLOOKUP('Choose Reference miRNAs'!$A22,$A$4:$AZ$99,38,0)),"",VLOOKUP('Choose Reference miRNAs'!$A22,$A$4:$AZ$99,38,0))</f>
        <v/>
      </c>
      <c r="BK23" s="161" t="str">
        <f>IF(ISERROR(VLOOKUP('Choose Reference miRNAs'!$A22,$A$4:$AZ$99,39,0)),"",VLOOKUP('Choose Reference miRNAs'!$A22,$A$4:$AZ$99,39,0))</f>
        <v/>
      </c>
      <c r="BL23" s="162" t="str">
        <f>IF(ISERROR(VLOOKUP('Choose Reference miRNAs'!$A22,$A$4:$AZ$99,40,0)),"",VLOOKUP('Choose Reference miRNAs'!$A22,$A$4:$AZ$99,40,0))</f>
        <v/>
      </c>
      <c r="BM23" s="160" t="str">
        <f>IF(ISERROR(VLOOKUP('Choose Reference miRNAs'!$A22,$A$4:$AZ$99,41,0)),"",VLOOKUP('Choose Reference miRNAs'!$A22,$A$4:$AZ$99,41,0))</f>
        <v/>
      </c>
      <c r="BN23" s="161" t="str">
        <f>IF(ISERROR(VLOOKUP('Choose Reference miRNAs'!$A22,$A$4:$AZ$99,42,0)),"",VLOOKUP('Choose Reference miRNAs'!$A22,$A$4:$AZ$99,42,0))</f>
        <v/>
      </c>
      <c r="BO23" s="161" t="str">
        <f>IF(ISERROR(VLOOKUP('Choose Reference miRNAs'!$A22,$A$4:$AZ$99,43,0)),"",VLOOKUP('Choose Reference miRNAs'!$A22,$A$4:$AZ$99,43,0))</f>
        <v/>
      </c>
      <c r="BP23" s="161" t="str">
        <f>IF(ISERROR(VLOOKUP('Choose Reference miRNAs'!$A22,$A$4:$AZ$99,44,0)),"",VLOOKUP('Choose Reference miRNAs'!$A22,$A$4:$AZ$99,44,0))</f>
        <v/>
      </c>
      <c r="BQ23" s="161" t="str">
        <f>IF(ISERROR(VLOOKUP('Choose Reference miRNAs'!$A22,$A$4:$AZ$99,45,0)),"",VLOOKUP('Choose Reference miRNAs'!$A22,$A$4:$AZ$99,45,0))</f>
        <v/>
      </c>
      <c r="BR23" s="161" t="str">
        <f>IF(ISERROR(VLOOKUP('Choose Reference miRNAs'!$A22,$A$4:$AZ$99,46,0)),"",VLOOKUP('Choose Reference miRNAs'!$A22,$A$4:$AZ$99,46,0))</f>
        <v/>
      </c>
      <c r="BS23" s="161" t="str">
        <f>IF(ISERROR(VLOOKUP('Choose Reference miRNAs'!$A22,$A$4:$AZ$99,47,0)),"",VLOOKUP('Choose Reference miRNAs'!$A22,$A$4:$AZ$99,47,0))</f>
        <v/>
      </c>
      <c r="BT23" s="161" t="str">
        <f>IF(ISERROR(VLOOKUP('Choose Reference miRNAs'!$A22,$A$4:$AZ$99,48,0)),"",VLOOKUP('Choose Reference miRNAs'!$A22,$A$4:$AZ$99,48,0))</f>
        <v/>
      </c>
      <c r="BU23" s="161" t="str">
        <f>IF(ISERROR(VLOOKUP('Choose Reference miRNAs'!$A22,$A$4:$AZ$99,49,0)),"",VLOOKUP('Choose Reference miRNAs'!$A22,$A$4:$AZ$99,49,0))</f>
        <v/>
      </c>
      <c r="BV23" s="161" t="str">
        <f>IF(ISERROR(VLOOKUP('Choose Reference miRNAs'!$A22,$A$4:$AZ$99,50,0)),"",VLOOKUP('Choose Reference miRNAs'!$A22,$A$4:$AZ$99,50,0))</f>
        <v/>
      </c>
      <c r="BW23" s="161" t="str">
        <f>IF(ISERROR(VLOOKUP('Choose Reference miRNAs'!$A22,$A$4:$AZ$99,51,0)),"",VLOOKUP('Choose Reference miRNAs'!$A22,$A$4:$AZ$99,51,0))</f>
        <v/>
      </c>
      <c r="BX23" s="162" t="str">
        <f>IF(ISERROR(VLOOKUP('Choose Reference miRNAs'!$A22,$A$4:$AZ$99,52,0)),"",VLOOKUP('Choose Reference miRNAs'!$A22,$A$4:$AZ$99,52,0))</f>
        <v/>
      </c>
      <c r="BY23" s="71" t="str">
        <f t="shared" si="16"/>
        <v>hsa-miR-130a-3p</v>
      </c>
      <c r="BZ23" s="69" t="s">
        <v>49</v>
      </c>
      <c r="CA23" s="70">
        <f t="shared" si="17"/>
        <v>12.208333333333329</v>
      </c>
      <c r="CB23" s="70">
        <f t="shared" si="18"/>
        <v>12.093333333333334</v>
      </c>
      <c r="CC23" s="70">
        <f t="shared" si="19"/>
        <v>12.636666666666667</v>
      </c>
      <c r="CD23" s="70" t="str">
        <f t="shared" si="20"/>
        <v/>
      </c>
      <c r="CE23" s="70" t="str">
        <f t="shared" si="21"/>
        <v/>
      </c>
      <c r="CF23" s="70" t="str">
        <f t="shared" si="22"/>
        <v/>
      </c>
      <c r="CG23" s="70" t="str">
        <f t="shared" si="23"/>
        <v/>
      </c>
      <c r="CH23" s="70" t="str">
        <f t="shared" si="24"/>
        <v/>
      </c>
      <c r="CI23" s="70" t="str">
        <f t="shared" si="25"/>
        <v/>
      </c>
      <c r="CJ23" s="70" t="str">
        <f t="shared" si="26"/>
        <v/>
      </c>
      <c r="CK23" s="70" t="str">
        <f t="shared" si="27"/>
        <v/>
      </c>
      <c r="CL23" s="70" t="str">
        <f t="shared" si="28"/>
        <v/>
      </c>
      <c r="CM23" s="70">
        <f t="shared" si="29"/>
        <v>13.516666666666662</v>
      </c>
      <c r="CN23" s="70">
        <f t="shared" si="30"/>
        <v>13.738333333333333</v>
      </c>
      <c r="CO23" s="70">
        <f t="shared" si="31"/>
        <v>11.695</v>
      </c>
      <c r="CP23" s="70" t="str">
        <f t="shared" si="32"/>
        <v/>
      </c>
      <c r="CQ23" s="70" t="str">
        <f t="shared" si="33"/>
        <v/>
      </c>
      <c r="CR23" s="70" t="str">
        <f t="shared" si="34"/>
        <v/>
      </c>
      <c r="CS23" s="70" t="str">
        <f t="shared" si="35"/>
        <v/>
      </c>
      <c r="CT23" s="70" t="str">
        <f t="shared" si="36"/>
        <v/>
      </c>
      <c r="CU23" s="70" t="str">
        <f t="shared" si="37"/>
        <v/>
      </c>
      <c r="CV23" s="70" t="str">
        <f t="shared" si="38"/>
        <v/>
      </c>
      <c r="CW23" s="70" t="str">
        <f t="shared" si="39"/>
        <v/>
      </c>
      <c r="CX23" s="70" t="str">
        <f t="shared" si="40"/>
        <v/>
      </c>
      <c r="CY23" s="41">
        <f t="shared" si="41"/>
        <v>12.312777777777777</v>
      </c>
      <c r="CZ23" s="41">
        <f t="shared" si="42"/>
        <v>12.983333333333333</v>
      </c>
      <c r="DA23" s="71" t="str">
        <f t="shared" si="43"/>
        <v>hsa-miR-130a-3p</v>
      </c>
      <c r="DB23" s="69" t="s">
        <v>139</v>
      </c>
      <c r="DC23" s="72">
        <f t="shared" si="2"/>
        <v>2.1131263696439121E-4</v>
      </c>
      <c r="DD23" s="72">
        <f t="shared" si="3"/>
        <v>2.2884631263671374E-4</v>
      </c>
      <c r="DE23" s="72">
        <f t="shared" si="4"/>
        <v>1.5703059928911161E-4</v>
      </c>
      <c r="DF23" s="72" t="str">
        <f t="shared" si="5"/>
        <v/>
      </c>
      <c r="DG23" s="72" t="str">
        <f t="shared" si="6"/>
        <v/>
      </c>
      <c r="DH23" s="72" t="str">
        <f t="shared" si="7"/>
        <v/>
      </c>
      <c r="DI23" s="72" t="str">
        <f t="shared" si="8"/>
        <v/>
      </c>
      <c r="DJ23" s="72" t="str">
        <f t="shared" si="9"/>
        <v/>
      </c>
      <c r="DK23" s="72" t="str">
        <f t="shared" si="10"/>
        <v/>
      </c>
      <c r="DL23" s="72" t="str">
        <f t="shared" si="11"/>
        <v/>
      </c>
      <c r="DM23" s="72" t="str">
        <f t="shared" si="44"/>
        <v/>
      </c>
      <c r="DN23" s="72" t="str">
        <f t="shared" si="45"/>
        <v/>
      </c>
      <c r="DO23" s="72">
        <f t="shared" si="49"/>
        <v>8.5325313365419022E-5</v>
      </c>
      <c r="DP23" s="72">
        <f t="shared" si="49"/>
        <v>7.3172783547716019E-5</v>
      </c>
      <c r="DQ23" s="72">
        <f t="shared" si="49"/>
        <v>3.0161587820481679E-4</v>
      </c>
      <c r="DR23" s="72" t="str">
        <f t="shared" si="49"/>
        <v/>
      </c>
      <c r="DS23" s="72" t="str">
        <f t="shared" si="49"/>
        <v/>
      </c>
      <c r="DT23" s="72" t="str">
        <f t="shared" si="49"/>
        <v/>
      </c>
      <c r="DU23" s="72" t="str">
        <f t="shared" si="50"/>
        <v/>
      </c>
      <c r="DV23" s="72" t="str">
        <f t="shared" si="50"/>
        <v/>
      </c>
      <c r="DW23" s="72" t="str">
        <f t="shared" si="50"/>
        <v/>
      </c>
      <c r="DX23" s="72" t="str">
        <f t="shared" si="48"/>
        <v/>
      </c>
      <c r="DY23" s="72" t="str">
        <f t="shared" si="46"/>
        <v/>
      </c>
      <c r="DZ23" s="72" t="str">
        <f t="shared" si="47"/>
        <v/>
      </c>
    </row>
    <row r="24" spans="1:130" ht="15" customHeight="1" thickBot="1" x14ac:dyDescent="0.3">
      <c r="A24" s="76" t="str">
        <f>'miRNA Table'!B23</f>
        <v>hsa-miR-140-5p</v>
      </c>
      <c r="B24" s="69" t="s">
        <v>50</v>
      </c>
      <c r="C24" s="70">
        <f>IF('Test Sample Data'!C23="","",IF(SUM('Test Sample Data'!C$3:C$98)&gt;10,IF(AND(ISNUMBER('Test Sample Data'!C23),'Test Sample Data'!C23&lt;$C$108, 'Test Sample Data'!C23&gt;0),'Test Sample Data'!C23,$C$108),""))</f>
        <v>35</v>
      </c>
      <c r="D24" s="70">
        <f>IF('Test Sample Data'!D23="","",IF(SUM('Test Sample Data'!D$3:D$98)&gt;10,IF(AND(ISNUMBER('Test Sample Data'!D23),'Test Sample Data'!D23&lt;$C$108, 'Test Sample Data'!D23&gt;0),'Test Sample Data'!D23,$C$108),""))</f>
        <v>35</v>
      </c>
      <c r="E24" s="70">
        <f>IF('Test Sample Data'!E23="","",IF(SUM('Test Sample Data'!E$3:E$98)&gt;10,IF(AND(ISNUMBER('Test Sample Data'!E23),'Test Sample Data'!E23&lt;$C$108, 'Test Sample Data'!E23&gt;0),'Test Sample Data'!E23,$C$108),""))</f>
        <v>34.06</v>
      </c>
      <c r="F24" s="70" t="str">
        <f>IF('Test Sample Data'!F23="","",IF(SUM('Test Sample Data'!F$3:F$98)&gt;10,IF(AND(ISNUMBER('Test Sample Data'!F23),'Test Sample Data'!F23&lt;$C$108, 'Test Sample Data'!F23&gt;0),'Test Sample Data'!F23,$C$108),""))</f>
        <v/>
      </c>
      <c r="G24" s="70" t="str">
        <f>IF('Test Sample Data'!G23="","",IF(SUM('Test Sample Data'!G$3:G$98)&gt;10,IF(AND(ISNUMBER('Test Sample Data'!G23),'Test Sample Data'!G23&lt;$C$108, 'Test Sample Data'!G23&gt;0),'Test Sample Data'!G23,$C$108),""))</f>
        <v/>
      </c>
      <c r="H24" s="70" t="str">
        <f>IF('Test Sample Data'!H23="","",IF(SUM('Test Sample Data'!H$3:H$98)&gt;10,IF(AND(ISNUMBER('Test Sample Data'!H23),'Test Sample Data'!H23&lt;$C$108, 'Test Sample Data'!H23&gt;0),'Test Sample Data'!H23,$C$108),""))</f>
        <v/>
      </c>
      <c r="I24" s="70" t="str">
        <f>IF('Test Sample Data'!I23="","",IF(SUM('Test Sample Data'!I$3:I$98)&gt;10,IF(AND(ISNUMBER('Test Sample Data'!I23),'Test Sample Data'!I23&lt;$C$108, 'Test Sample Data'!I23&gt;0),'Test Sample Data'!I23,$C$108),""))</f>
        <v/>
      </c>
      <c r="J24" s="70" t="str">
        <f>IF('Test Sample Data'!J23="","",IF(SUM('Test Sample Data'!J$3:J$98)&gt;10,IF(AND(ISNUMBER('Test Sample Data'!J23),'Test Sample Data'!J23&lt;$C$108, 'Test Sample Data'!J23&gt;0),'Test Sample Data'!J23,$C$108),""))</f>
        <v/>
      </c>
      <c r="K24" s="70" t="str">
        <f>IF('Test Sample Data'!K23="","",IF(SUM('Test Sample Data'!K$3:K$98)&gt;10,IF(AND(ISNUMBER('Test Sample Data'!K23),'Test Sample Data'!K23&lt;$C$108, 'Test Sample Data'!K23&gt;0),'Test Sample Data'!K23,$C$108),""))</f>
        <v/>
      </c>
      <c r="L24" s="70" t="str">
        <f>IF('Test Sample Data'!L23="","",IF(SUM('Test Sample Data'!L$3:L$98)&gt;10,IF(AND(ISNUMBER('Test Sample Data'!L23),'Test Sample Data'!L23&lt;$C$108, 'Test Sample Data'!L23&gt;0),'Test Sample Data'!L23,$C$108),""))</f>
        <v/>
      </c>
      <c r="M24" s="70" t="str">
        <f>IF('Test Sample Data'!M23="","",IF(SUM('Test Sample Data'!M$3:M$98)&gt;10,IF(AND(ISNUMBER('Test Sample Data'!M23),'Test Sample Data'!M23&lt;$C$108, 'Test Sample Data'!M23&gt;0),'Test Sample Data'!M23,$C$108),""))</f>
        <v/>
      </c>
      <c r="N24" s="70" t="str">
        <f>IF('Test Sample Data'!N23="","",IF(SUM('Test Sample Data'!N$3:N$98)&gt;10,IF(AND(ISNUMBER('Test Sample Data'!N23),'Test Sample Data'!N23&lt;$C$108, 'Test Sample Data'!N23&gt;0),'Test Sample Data'!N23,$C$108),""))</f>
        <v/>
      </c>
      <c r="O24" s="69" t="str">
        <f>'miRNA Table'!B23</f>
        <v>hsa-miR-140-5p</v>
      </c>
      <c r="P24" s="69" t="s">
        <v>50</v>
      </c>
      <c r="Q24" s="70">
        <f>IF('Control Sample Data'!C23="","",IF(SUM('Control Sample Data'!C$3:C$98)&gt;10,IF(AND(ISNUMBER('Control Sample Data'!C23),'Control Sample Data'!C23&lt;$C$108, 'Control Sample Data'!C23&gt;0),'Control Sample Data'!C23,$C$108),""))</f>
        <v>35</v>
      </c>
      <c r="R24" s="70">
        <f>IF('Control Sample Data'!D23="","",IF(SUM('Control Sample Data'!D$3:D$98)&gt;10,IF(AND(ISNUMBER('Control Sample Data'!D23),'Control Sample Data'!D23&lt;$C$108, 'Control Sample Data'!D23&gt;0),'Control Sample Data'!D23,$C$108),""))</f>
        <v>35</v>
      </c>
      <c r="S24" s="70">
        <f>IF('Control Sample Data'!E23="","",IF(SUM('Control Sample Data'!E$3:E$98)&gt;10,IF(AND(ISNUMBER('Control Sample Data'!E23),'Control Sample Data'!E23&lt;$C$108, 'Control Sample Data'!E23&gt;0),'Control Sample Data'!E23,$C$108),""))</f>
        <v>35</v>
      </c>
      <c r="T24" s="70" t="str">
        <f>IF('Control Sample Data'!F23="","",IF(SUM('Control Sample Data'!F$3:F$98)&gt;10,IF(AND(ISNUMBER('Control Sample Data'!F23),'Control Sample Data'!F23&lt;$C$108, 'Control Sample Data'!F23&gt;0),'Control Sample Data'!F23,$C$108),""))</f>
        <v/>
      </c>
      <c r="U24" s="70" t="str">
        <f>IF('Control Sample Data'!G23="","",IF(SUM('Control Sample Data'!G$3:G$98)&gt;10,IF(AND(ISNUMBER('Control Sample Data'!G23),'Control Sample Data'!G23&lt;$C$108, 'Control Sample Data'!G23&gt;0),'Control Sample Data'!G23,$C$108),""))</f>
        <v/>
      </c>
      <c r="V24" s="70" t="str">
        <f>IF('Control Sample Data'!H23="","",IF(SUM('Control Sample Data'!H$3:H$98)&gt;10,IF(AND(ISNUMBER('Control Sample Data'!H23),'Control Sample Data'!H23&lt;$C$108, 'Control Sample Data'!H23&gt;0),'Control Sample Data'!H23,$C$108),""))</f>
        <v/>
      </c>
      <c r="W24" s="70" t="str">
        <f>IF('Control Sample Data'!I23="","",IF(SUM('Control Sample Data'!I$3:I$98)&gt;10,IF(AND(ISNUMBER('Control Sample Data'!I23),'Control Sample Data'!I23&lt;$C$108, 'Control Sample Data'!I23&gt;0),'Control Sample Data'!I23,$C$108),""))</f>
        <v/>
      </c>
      <c r="X24" s="70" t="str">
        <f>IF('Control Sample Data'!J23="","",IF(SUM('Control Sample Data'!J$3:J$98)&gt;10,IF(AND(ISNUMBER('Control Sample Data'!J23),'Control Sample Data'!J23&lt;$C$108, 'Control Sample Data'!J23&gt;0),'Control Sample Data'!J23,$C$108),""))</f>
        <v/>
      </c>
      <c r="Y24" s="70" t="str">
        <f>IF('Control Sample Data'!K23="","",IF(SUM('Control Sample Data'!K$3:K$98)&gt;10,IF(AND(ISNUMBER('Control Sample Data'!K23),'Control Sample Data'!K23&lt;$C$108, 'Control Sample Data'!K23&gt;0),'Control Sample Data'!K23,$C$108),""))</f>
        <v/>
      </c>
      <c r="Z24" s="70" t="str">
        <f>IF('Control Sample Data'!L23="","",IF(SUM('Control Sample Data'!L$3:L$98)&gt;10,IF(AND(ISNUMBER('Control Sample Data'!L23),'Control Sample Data'!L23&lt;$C$108, 'Control Sample Data'!L23&gt;0),'Control Sample Data'!L23,$C$108),""))</f>
        <v/>
      </c>
      <c r="AA24" s="70" t="str">
        <f>IF('Control Sample Data'!M23="","",IF(SUM('Control Sample Data'!M$3:M$98)&gt;10,IF(AND(ISNUMBER('Control Sample Data'!M23),'Control Sample Data'!M23&lt;$C$108, 'Control Sample Data'!M23&gt;0),'Control Sample Data'!M23,$C$108),""))</f>
        <v/>
      </c>
      <c r="AB24" s="137" t="str">
        <f>IF('Control Sample Data'!N23="","",IF(SUM('Control Sample Data'!N$3:N$98)&gt;10,IF(AND(ISNUMBER('Control Sample Data'!N23),'Control Sample Data'!N23&lt;$C$108, 'Control Sample Data'!N23&gt;0),'Control Sample Data'!N23,$C$108),""))</f>
        <v/>
      </c>
      <c r="AC24" s="142">
        <f>IF(C24="","",IF(AND('miRNA Table'!$D$4="YES",'miRNA Table'!$D$6="YES"),C24-C$110,C24))</f>
        <v>35</v>
      </c>
      <c r="AD24" s="143">
        <f>IF(D24="","",IF(AND('miRNA Table'!$D$4="YES",'miRNA Table'!$D$6="YES"),D24-D$110,D24))</f>
        <v>35</v>
      </c>
      <c r="AE24" s="143">
        <f>IF(E24="","",IF(AND('miRNA Table'!$D$4="YES",'miRNA Table'!$D$6="YES"),E24-E$110,E24))</f>
        <v>34.06</v>
      </c>
      <c r="AF24" s="143" t="str">
        <f>IF(F24="","",IF(AND('miRNA Table'!$D$4="YES",'miRNA Table'!$D$6="YES"),F24-F$110,F24))</f>
        <v/>
      </c>
      <c r="AG24" s="143" t="str">
        <f>IF(G24="","",IF(AND('miRNA Table'!$D$4="YES",'miRNA Table'!$D$6="YES"),G24-G$110,G24))</f>
        <v/>
      </c>
      <c r="AH24" s="143" t="str">
        <f>IF(H24="","",IF(AND('miRNA Table'!$D$4="YES",'miRNA Table'!$D$6="YES"),H24-H$110,H24))</f>
        <v/>
      </c>
      <c r="AI24" s="143" t="str">
        <f>IF(I24="","",IF(AND('miRNA Table'!$D$4="YES",'miRNA Table'!$D$6="YES"),I24-I$110,I24))</f>
        <v/>
      </c>
      <c r="AJ24" s="143" t="str">
        <f>IF(J24="","",IF(AND('miRNA Table'!$D$4="YES",'miRNA Table'!$D$6="YES"),J24-J$110,J24))</f>
        <v/>
      </c>
      <c r="AK24" s="143" t="str">
        <f>IF(K24="","",IF(AND('miRNA Table'!$D$4="YES",'miRNA Table'!$D$6="YES"),K24-K$110,K24))</f>
        <v/>
      </c>
      <c r="AL24" s="143" t="str">
        <f>IF(L24="","",IF(AND('miRNA Table'!$D$4="YES",'miRNA Table'!$D$6="YES"),L24-L$110,L24))</f>
        <v/>
      </c>
      <c r="AM24" s="143" t="str">
        <f>IF(M24="","",IF(AND('miRNA Table'!$D$4="YES",'miRNA Table'!$D$6="YES"),M24-M$110,M24))</f>
        <v/>
      </c>
      <c r="AN24" s="144" t="str">
        <f>IF(N24="","",IF(AND('miRNA Table'!$D$4="YES",'miRNA Table'!$D$6="YES"),N24-N$110,N24))</f>
        <v/>
      </c>
      <c r="AO24" s="148">
        <f>IF(Q24="","",IF(AND('miRNA Table'!$D$4="YES",'miRNA Table'!$D$6="YES"),Q24-Q$110,Q24))</f>
        <v>35</v>
      </c>
      <c r="AP24" s="149">
        <f>IF(R24="","",IF(AND('miRNA Table'!$D$4="YES",'miRNA Table'!$D$6="YES"),R24-R$110,R24))</f>
        <v>35</v>
      </c>
      <c r="AQ24" s="149">
        <f>IF(S24="","",IF(AND('miRNA Table'!$D$4="YES",'miRNA Table'!$D$6="YES"),S24-S$110,S24))</f>
        <v>35</v>
      </c>
      <c r="AR24" s="149" t="str">
        <f>IF(T24="","",IF(AND('miRNA Table'!$D$4="YES",'miRNA Table'!$D$6="YES"),T24-T$110,T24))</f>
        <v/>
      </c>
      <c r="AS24" s="149" t="str">
        <f>IF(U24="","",IF(AND('miRNA Table'!$D$4="YES",'miRNA Table'!$D$6="YES"),U24-U$110,U24))</f>
        <v/>
      </c>
      <c r="AT24" s="149" t="str">
        <f>IF(V24="","",IF(AND('miRNA Table'!$D$4="YES",'miRNA Table'!$D$6="YES"),V24-V$110,V24))</f>
        <v/>
      </c>
      <c r="AU24" s="149" t="str">
        <f>IF(W24="","",IF(AND('miRNA Table'!$D$4="YES",'miRNA Table'!$D$6="YES"),W24-W$110,W24))</f>
        <v/>
      </c>
      <c r="AV24" s="149" t="str">
        <f>IF(X24="","",IF(AND('miRNA Table'!$D$4="YES",'miRNA Table'!$D$6="YES"),X24-X$110,X24))</f>
        <v/>
      </c>
      <c r="AW24" s="149" t="str">
        <f>IF(Y24="","",IF(AND('miRNA Table'!$D$4="YES",'miRNA Table'!$D$6="YES"),Y24-Y$110,Y24))</f>
        <v/>
      </c>
      <c r="AX24" s="149" t="str">
        <f>IF(Z24="","",IF(AND('miRNA Table'!$D$4="YES",'miRNA Table'!$D$6="YES"),Z24-Z$110,Z24))</f>
        <v/>
      </c>
      <c r="AY24" s="149" t="str">
        <f>IF(AA24="","",IF(AND('miRNA Table'!$D$4="YES",'miRNA Table'!$D$6="YES"),AA24-AA$110,AA24))</f>
        <v/>
      </c>
      <c r="AZ24" s="150" t="str">
        <f>IF(AB24="","",IF(AND('miRNA Table'!$D$4="YES",'miRNA Table'!$D$6="YES"),AB24-AB$110,AB24))</f>
        <v/>
      </c>
      <c r="BA24" s="333" t="s">
        <v>416</v>
      </c>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5"/>
      <c r="BY24" s="71" t="str">
        <f t="shared" si="16"/>
        <v>hsa-miR-140-5p</v>
      </c>
      <c r="BZ24" s="69" t="s">
        <v>50</v>
      </c>
      <c r="CA24" s="70">
        <f t="shared" si="17"/>
        <v>15.46833333333333</v>
      </c>
      <c r="CB24" s="70">
        <f t="shared" si="18"/>
        <v>15.373333333333335</v>
      </c>
      <c r="CC24" s="70">
        <f t="shared" si="19"/>
        <v>14.47666666666667</v>
      </c>
      <c r="CD24" s="70" t="str">
        <f t="shared" si="20"/>
        <v/>
      </c>
      <c r="CE24" s="70" t="str">
        <f t="shared" si="21"/>
        <v/>
      </c>
      <c r="CF24" s="70" t="str">
        <f t="shared" si="22"/>
        <v/>
      </c>
      <c r="CG24" s="70" t="str">
        <f t="shared" si="23"/>
        <v/>
      </c>
      <c r="CH24" s="70" t="str">
        <f t="shared" si="24"/>
        <v/>
      </c>
      <c r="CI24" s="70" t="str">
        <f t="shared" si="25"/>
        <v/>
      </c>
      <c r="CJ24" s="70" t="str">
        <f t="shared" si="26"/>
        <v/>
      </c>
      <c r="CK24" s="70" t="str">
        <f t="shared" si="27"/>
        <v/>
      </c>
      <c r="CL24" s="70" t="str">
        <f t="shared" si="28"/>
        <v/>
      </c>
      <c r="CM24" s="70">
        <f t="shared" si="29"/>
        <v>15.146666666666665</v>
      </c>
      <c r="CN24" s="70">
        <f t="shared" si="30"/>
        <v>15.268333333333334</v>
      </c>
      <c r="CO24" s="70">
        <f t="shared" si="31"/>
        <v>15.105</v>
      </c>
      <c r="CP24" s="70" t="str">
        <f t="shared" si="32"/>
        <v/>
      </c>
      <c r="CQ24" s="70" t="str">
        <f t="shared" si="33"/>
        <v/>
      </c>
      <c r="CR24" s="70" t="str">
        <f t="shared" si="34"/>
        <v/>
      </c>
      <c r="CS24" s="70" t="str">
        <f t="shared" si="35"/>
        <v/>
      </c>
      <c r="CT24" s="70" t="str">
        <f t="shared" si="36"/>
        <v/>
      </c>
      <c r="CU24" s="70" t="str">
        <f t="shared" si="37"/>
        <v/>
      </c>
      <c r="CV24" s="70" t="str">
        <f t="shared" si="38"/>
        <v/>
      </c>
      <c r="CW24" s="70" t="str">
        <f t="shared" si="39"/>
        <v/>
      </c>
      <c r="CX24" s="70" t="str">
        <f t="shared" si="40"/>
        <v/>
      </c>
      <c r="CY24" s="41">
        <f t="shared" si="41"/>
        <v>15.106111111111112</v>
      </c>
      <c r="CZ24" s="41">
        <f t="shared" si="42"/>
        <v>15.173333333333332</v>
      </c>
      <c r="DA24" s="71" t="str">
        <f t="shared" si="43"/>
        <v>hsa-miR-140-5p</v>
      </c>
      <c r="DB24" s="69" t="s">
        <v>140</v>
      </c>
      <c r="DC24" s="72">
        <f t="shared" si="2"/>
        <v>2.2058078793939433E-5</v>
      </c>
      <c r="DD24" s="72">
        <f t="shared" si="3"/>
        <v>2.3559470927800502E-5</v>
      </c>
      <c r="DE24" s="72">
        <f t="shared" si="4"/>
        <v>4.3862067217374219E-5</v>
      </c>
      <c r="DF24" s="72" t="str">
        <f t="shared" si="5"/>
        <v/>
      </c>
      <c r="DG24" s="72" t="str">
        <f t="shared" si="6"/>
        <v/>
      </c>
      <c r="DH24" s="72" t="str">
        <f t="shared" si="7"/>
        <v/>
      </c>
      <c r="DI24" s="72" t="str">
        <f t="shared" si="8"/>
        <v/>
      </c>
      <c r="DJ24" s="72" t="str">
        <f t="shared" si="9"/>
        <v/>
      </c>
      <c r="DK24" s="72" t="str">
        <f t="shared" si="10"/>
        <v/>
      </c>
      <c r="DL24" s="72" t="str">
        <f t="shared" si="11"/>
        <v/>
      </c>
      <c r="DM24" s="72" t="str">
        <f t="shared" si="44"/>
        <v/>
      </c>
      <c r="DN24" s="72" t="str">
        <f t="shared" si="45"/>
        <v/>
      </c>
      <c r="DO24" s="72">
        <f t="shared" si="49"/>
        <v>2.7567602563207533E-5</v>
      </c>
      <c r="DP24" s="72">
        <f t="shared" si="49"/>
        <v>2.5338078824993164E-5</v>
      </c>
      <c r="DQ24" s="72">
        <f t="shared" si="49"/>
        <v>2.8375394977208331E-5</v>
      </c>
      <c r="DR24" s="72" t="str">
        <f t="shared" si="49"/>
        <v/>
      </c>
      <c r="DS24" s="72" t="str">
        <f t="shared" si="49"/>
        <v/>
      </c>
      <c r="DT24" s="72" t="str">
        <f t="shared" si="49"/>
        <v/>
      </c>
      <c r="DU24" s="72" t="str">
        <f t="shared" si="50"/>
        <v/>
      </c>
      <c r="DV24" s="72" t="str">
        <f t="shared" si="50"/>
        <v/>
      </c>
      <c r="DW24" s="72" t="str">
        <f t="shared" si="50"/>
        <v/>
      </c>
      <c r="DX24" s="72" t="str">
        <f t="shared" si="48"/>
        <v/>
      </c>
      <c r="DY24" s="72" t="str">
        <f t="shared" si="46"/>
        <v/>
      </c>
      <c r="DZ24" s="72" t="str">
        <f t="shared" si="47"/>
        <v/>
      </c>
    </row>
    <row r="25" spans="1:130" ht="15" customHeight="1" x14ac:dyDescent="0.25">
      <c r="A25" s="76" t="str">
        <f>'miRNA Table'!B24</f>
        <v>hsa-miR-20a-5p</v>
      </c>
      <c r="B25" s="69" t="s">
        <v>51</v>
      </c>
      <c r="C25" s="70">
        <f>IF('Test Sample Data'!C24="","",IF(SUM('Test Sample Data'!C$3:C$98)&gt;10,IF(AND(ISNUMBER('Test Sample Data'!C24),'Test Sample Data'!C24&lt;$C$108, 'Test Sample Data'!C24&gt;0),'Test Sample Data'!C24,$C$108),""))</f>
        <v>35</v>
      </c>
      <c r="D25" s="70">
        <f>IF('Test Sample Data'!D24="","",IF(SUM('Test Sample Data'!D$3:D$98)&gt;10,IF(AND(ISNUMBER('Test Sample Data'!D24),'Test Sample Data'!D24&lt;$C$108, 'Test Sample Data'!D24&gt;0),'Test Sample Data'!D24,$C$108),""))</f>
        <v>35</v>
      </c>
      <c r="E25" s="70">
        <f>IF('Test Sample Data'!E24="","",IF(SUM('Test Sample Data'!E$3:E$98)&gt;10,IF(AND(ISNUMBER('Test Sample Data'!E24),'Test Sample Data'!E24&lt;$C$108, 'Test Sample Data'!E24&gt;0),'Test Sample Data'!E24,$C$108),""))</f>
        <v>33.549999999999997</v>
      </c>
      <c r="F25" s="70" t="str">
        <f>IF('Test Sample Data'!F24="","",IF(SUM('Test Sample Data'!F$3:F$98)&gt;10,IF(AND(ISNUMBER('Test Sample Data'!F24),'Test Sample Data'!F24&lt;$C$108, 'Test Sample Data'!F24&gt;0),'Test Sample Data'!F24,$C$108),""))</f>
        <v/>
      </c>
      <c r="G25" s="70" t="str">
        <f>IF('Test Sample Data'!G24="","",IF(SUM('Test Sample Data'!G$3:G$98)&gt;10,IF(AND(ISNUMBER('Test Sample Data'!G24),'Test Sample Data'!G24&lt;$C$108, 'Test Sample Data'!G24&gt;0),'Test Sample Data'!G24,$C$108),""))</f>
        <v/>
      </c>
      <c r="H25" s="70" t="str">
        <f>IF('Test Sample Data'!H24="","",IF(SUM('Test Sample Data'!H$3:H$98)&gt;10,IF(AND(ISNUMBER('Test Sample Data'!H24),'Test Sample Data'!H24&lt;$C$108, 'Test Sample Data'!H24&gt;0),'Test Sample Data'!H24,$C$108),""))</f>
        <v/>
      </c>
      <c r="I25" s="70" t="str">
        <f>IF('Test Sample Data'!I24="","",IF(SUM('Test Sample Data'!I$3:I$98)&gt;10,IF(AND(ISNUMBER('Test Sample Data'!I24),'Test Sample Data'!I24&lt;$C$108, 'Test Sample Data'!I24&gt;0),'Test Sample Data'!I24,$C$108),""))</f>
        <v/>
      </c>
      <c r="J25" s="70" t="str">
        <f>IF('Test Sample Data'!J24="","",IF(SUM('Test Sample Data'!J$3:J$98)&gt;10,IF(AND(ISNUMBER('Test Sample Data'!J24),'Test Sample Data'!J24&lt;$C$108, 'Test Sample Data'!J24&gt;0),'Test Sample Data'!J24,$C$108),""))</f>
        <v/>
      </c>
      <c r="K25" s="70" t="str">
        <f>IF('Test Sample Data'!K24="","",IF(SUM('Test Sample Data'!K$3:K$98)&gt;10,IF(AND(ISNUMBER('Test Sample Data'!K24),'Test Sample Data'!K24&lt;$C$108, 'Test Sample Data'!K24&gt;0),'Test Sample Data'!K24,$C$108),""))</f>
        <v/>
      </c>
      <c r="L25" s="70" t="str">
        <f>IF('Test Sample Data'!L24="","",IF(SUM('Test Sample Data'!L$3:L$98)&gt;10,IF(AND(ISNUMBER('Test Sample Data'!L24),'Test Sample Data'!L24&lt;$C$108, 'Test Sample Data'!L24&gt;0),'Test Sample Data'!L24,$C$108),""))</f>
        <v/>
      </c>
      <c r="M25" s="70" t="str">
        <f>IF('Test Sample Data'!M24="","",IF(SUM('Test Sample Data'!M$3:M$98)&gt;10,IF(AND(ISNUMBER('Test Sample Data'!M24),'Test Sample Data'!M24&lt;$C$108, 'Test Sample Data'!M24&gt;0),'Test Sample Data'!M24,$C$108),""))</f>
        <v/>
      </c>
      <c r="N25" s="70" t="str">
        <f>IF('Test Sample Data'!N24="","",IF(SUM('Test Sample Data'!N$3:N$98)&gt;10,IF(AND(ISNUMBER('Test Sample Data'!N24),'Test Sample Data'!N24&lt;$C$108, 'Test Sample Data'!N24&gt;0),'Test Sample Data'!N24,$C$108),""))</f>
        <v/>
      </c>
      <c r="O25" s="69" t="str">
        <f>'miRNA Table'!B24</f>
        <v>hsa-miR-20a-5p</v>
      </c>
      <c r="P25" s="69" t="s">
        <v>51</v>
      </c>
      <c r="Q25" s="70">
        <f>IF('Control Sample Data'!C24="","",IF(SUM('Control Sample Data'!C$3:C$98)&gt;10,IF(AND(ISNUMBER('Control Sample Data'!C24),'Control Sample Data'!C24&lt;$C$108, 'Control Sample Data'!C24&gt;0),'Control Sample Data'!C24,$C$108),""))</f>
        <v>35</v>
      </c>
      <c r="R25" s="70">
        <f>IF('Control Sample Data'!D24="","",IF(SUM('Control Sample Data'!D$3:D$98)&gt;10,IF(AND(ISNUMBER('Control Sample Data'!D24),'Control Sample Data'!D24&lt;$C$108, 'Control Sample Data'!D24&gt;0),'Control Sample Data'!D24,$C$108),""))</f>
        <v>35</v>
      </c>
      <c r="S25" s="70">
        <f>IF('Control Sample Data'!E24="","",IF(SUM('Control Sample Data'!E$3:E$98)&gt;10,IF(AND(ISNUMBER('Control Sample Data'!E24),'Control Sample Data'!E24&lt;$C$108, 'Control Sample Data'!E24&gt;0),'Control Sample Data'!E24,$C$108),""))</f>
        <v>35</v>
      </c>
      <c r="T25" s="70" t="str">
        <f>IF('Control Sample Data'!F24="","",IF(SUM('Control Sample Data'!F$3:F$98)&gt;10,IF(AND(ISNUMBER('Control Sample Data'!F24),'Control Sample Data'!F24&lt;$C$108, 'Control Sample Data'!F24&gt;0),'Control Sample Data'!F24,$C$108),""))</f>
        <v/>
      </c>
      <c r="U25" s="70" t="str">
        <f>IF('Control Sample Data'!G24="","",IF(SUM('Control Sample Data'!G$3:G$98)&gt;10,IF(AND(ISNUMBER('Control Sample Data'!G24),'Control Sample Data'!G24&lt;$C$108, 'Control Sample Data'!G24&gt;0),'Control Sample Data'!G24,$C$108),""))</f>
        <v/>
      </c>
      <c r="V25" s="70" t="str">
        <f>IF('Control Sample Data'!H24="","",IF(SUM('Control Sample Data'!H$3:H$98)&gt;10,IF(AND(ISNUMBER('Control Sample Data'!H24),'Control Sample Data'!H24&lt;$C$108, 'Control Sample Data'!H24&gt;0),'Control Sample Data'!H24,$C$108),""))</f>
        <v/>
      </c>
      <c r="W25" s="70" t="str">
        <f>IF('Control Sample Data'!I24="","",IF(SUM('Control Sample Data'!I$3:I$98)&gt;10,IF(AND(ISNUMBER('Control Sample Data'!I24),'Control Sample Data'!I24&lt;$C$108, 'Control Sample Data'!I24&gt;0),'Control Sample Data'!I24,$C$108),""))</f>
        <v/>
      </c>
      <c r="X25" s="70" t="str">
        <f>IF('Control Sample Data'!J24="","",IF(SUM('Control Sample Data'!J$3:J$98)&gt;10,IF(AND(ISNUMBER('Control Sample Data'!J24),'Control Sample Data'!J24&lt;$C$108, 'Control Sample Data'!J24&gt;0),'Control Sample Data'!J24,$C$108),""))</f>
        <v/>
      </c>
      <c r="Y25" s="70" t="str">
        <f>IF('Control Sample Data'!K24="","",IF(SUM('Control Sample Data'!K$3:K$98)&gt;10,IF(AND(ISNUMBER('Control Sample Data'!K24),'Control Sample Data'!K24&lt;$C$108, 'Control Sample Data'!K24&gt;0),'Control Sample Data'!K24,$C$108),""))</f>
        <v/>
      </c>
      <c r="Z25" s="70" t="str">
        <f>IF('Control Sample Data'!L24="","",IF(SUM('Control Sample Data'!L$3:L$98)&gt;10,IF(AND(ISNUMBER('Control Sample Data'!L24),'Control Sample Data'!L24&lt;$C$108, 'Control Sample Data'!L24&gt;0),'Control Sample Data'!L24,$C$108),""))</f>
        <v/>
      </c>
      <c r="AA25" s="70" t="str">
        <f>IF('Control Sample Data'!M24="","",IF(SUM('Control Sample Data'!M$3:M$98)&gt;10,IF(AND(ISNUMBER('Control Sample Data'!M24),'Control Sample Data'!M24&lt;$C$108, 'Control Sample Data'!M24&gt;0),'Control Sample Data'!M24,$C$108),""))</f>
        <v/>
      </c>
      <c r="AB25" s="137" t="str">
        <f>IF('Control Sample Data'!N24="","",IF(SUM('Control Sample Data'!N$3:N$98)&gt;10,IF(AND(ISNUMBER('Control Sample Data'!N24),'Control Sample Data'!N24&lt;$C$108, 'Control Sample Data'!N24&gt;0),'Control Sample Data'!N24,$C$108),""))</f>
        <v/>
      </c>
      <c r="AC25" s="142">
        <f>IF(C25="","",IF(AND('miRNA Table'!$D$4="YES",'miRNA Table'!$D$6="YES"),C25-C$110,C25))</f>
        <v>35</v>
      </c>
      <c r="AD25" s="143">
        <f>IF(D25="","",IF(AND('miRNA Table'!$D$4="YES",'miRNA Table'!$D$6="YES"),D25-D$110,D25))</f>
        <v>35</v>
      </c>
      <c r="AE25" s="143">
        <f>IF(E25="","",IF(AND('miRNA Table'!$D$4="YES",'miRNA Table'!$D$6="YES"),E25-E$110,E25))</f>
        <v>33.549999999999997</v>
      </c>
      <c r="AF25" s="143" t="str">
        <f>IF(F25="","",IF(AND('miRNA Table'!$D$4="YES",'miRNA Table'!$D$6="YES"),F25-F$110,F25))</f>
        <v/>
      </c>
      <c r="AG25" s="143" t="str">
        <f>IF(G25="","",IF(AND('miRNA Table'!$D$4="YES",'miRNA Table'!$D$6="YES"),G25-G$110,G25))</f>
        <v/>
      </c>
      <c r="AH25" s="143" t="str">
        <f>IF(H25="","",IF(AND('miRNA Table'!$D$4="YES",'miRNA Table'!$D$6="YES"),H25-H$110,H25))</f>
        <v/>
      </c>
      <c r="AI25" s="143" t="str">
        <f>IF(I25="","",IF(AND('miRNA Table'!$D$4="YES",'miRNA Table'!$D$6="YES"),I25-I$110,I25))</f>
        <v/>
      </c>
      <c r="AJ25" s="143" t="str">
        <f>IF(J25="","",IF(AND('miRNA Table'!$D$4="YES",'miRNA Table'!$D$6="YES"),J25-J$110,J25))</f>
        <v/>
      </c>
      <c r="AK25" s="143" t="str">
        <f>IF(K25="","",IF(AND('miRNA Table'!$D$4="YES",'miRNA Table'!$D$6="YES"),K25-K$110,K25))</f>
        <v/>
      </c>
      <c r="AL25" s="143" t="str">
        <f>IF(L25="","",IF(AND('miRNA Table'!$D$4="YES",'miRNA Table'!$D$6="YES"),L25-L$110,L25))</f>
        <v/>
      </c>
      <c r="AM25" s="143" t="str">
        <f>IF(M25="","",IF(AND('miRNA Table'!$D$4="YES",'miRNA Table'!$D$6="YES"),M25-M$110,M25))</f>
        <v/>
      </c>
      <c r="AN25" s="144" t="str">
        <f>IF(N25="","",IF(AND('miRNA Table'!$D$4="YES",'miRNA Table'!$D$6="YES"),N25-N$110,N25))</f>
        <v/>
      </c>
      <c r="AO25" s="148">
        <f>IF(Q25="","",IF(AND('miRNA Table'!$D$4="YES",'miRNA Table'!$D$6="YES"),Q25-Q$110,Q25))</f>
        <v>35</v>
      </c>
      <c r="AP25" s="149">
        <f>IF(R25="","",IF(AND('miRNA Table'!$D$4="YES",'miRNA Table'!$D$6="YES"),R25-R$110,R25))</f>
        <v>35</v>
      </c>
      <c r="AQ25" s="149">
        <f>IF(S25="","",IF(AND('miRNA Table'!$D$4="YES",'miRNA Table'!$D$6="YES"),S25-S$110,S25))</f>
        <v>35</v>
      </c>
      <c r="AR25" s="149" t="str">
        <f>IF(T25="","",IF(AND('miRNA Table'!$D$4="YES",'miRNA Table'!$D$6="YES"),T25-T$110,T25))</f>
        <v/>
      </c>
      <c r="AS25" s="149" t="str">
        <f>IF(U25="","",IF(AND('miRNA Table'!$D$4="YES",'miRNA Table'!$D$6="YES"),U25-U$110,U25))</f>
        <v/>
      </c>
      <c r="AT25" s="149" t="str">
        <f>IF(V25="","",IF(AND('miRNA Table'!$D$4="YES",'miRNA Table'!$D$6="YES"),V25-V$110,V25))</f>
        <v/>
      </c>
      <c r="AU25" s="149" t="str">
        <f>IF(W25="","",IF(AND('miRNA Table'!$D$4="YES",'miRNA Table'!$D$6="YES"),W25-W$110,W25))</f>
        <v/>
      </c>
      <c r="AV25" s="149" t="str">
        <f>IF(X25="","",IF(AND('miRNA Table'!$D$4="YES",'miRNA Table'!$D$6="YES"),X25-X$110,X25))</f>
        <v/>
      </c>
      <c r="AW25" s="149" t="str">
        <f>IF(Y25="","",IF(AND('miRNA Table'!$D$4="YES",'miRNA Table'!$D$6="YES"),Y25-Y$110,Y25))</f>
        <v/>
      </c>
      <c r="AX25" s="149" t="str">
        <f>IF(Z25="","",IF(AND('miRNA Table'!$D$4="YES",'miRNA Table'!$D$6="YES"),Z25-Z$110,Z25))</f>
        <v/>
      </c>
      <c r="AY25" s="149" t="str">
        <f>IF(AA25="","",IF(AND('miRNA Table'!$D$4="YES",'miRNA Table'!$D$6="YES"),AA25-AA$110,AA25))</f>
        <v/>
      </c>
      <c r="AZ25" s="150" t="str">
        <f>IF(AB25="","",IF(AND('miRNA Table'!$D$4="YES",'miRNA Table'!$D$6="YES"),AB25-AB$110,AB25))</f>
        <v/>
      </c>
      <c r="BA25" s="308" t="s">
        <v>417</v>
      </c>
      <c r="BB25" s="309"/>
      <c r="BC25" s="309"/>
      <c r="BD25" s="309"/>
      <c r="BE25" s="309"/>
      <c r="BF25" s="309"/>
      <c r="BG25" s="309"/>
      <c r="BH25" s="309"/>
      <c r="BI25" s="309"/>
      <c r="BJ25" s="309"/>
      <c r="BK25" s="309"/>
      <c r="BL25" s="310"/>
      <c r="BM25" s="311" t="s">
        <v>417</v>
      </c>
      <c r="BN25" s="309"/>
      <c r="BO25" s="309"/>
      <c r="BP25" s="309"/>
      <c r="BQ25" s="309"/>
      <c r="BR25" s="309"/>
      <c r="BS25" s="309"/>
      <c r="BT25" s="309"/>
      <c r="BU25" s="309"/>
      <c r="BV25" s="309"/>
      <c r="BW25" s="309"/>
      <c r="BX25" s="310"/>
      <c r="BY25" s="71" t="str">
        <f t="shared" si="16"/>
        <v>hsa-miR-20a-5p</v>
      </c>
      <c r="BZ25" s="69" t="s">
        <v>51</v>
      </c>
      <c r="CA25" s="70">
        <f t="shared" si="17"/>
        <v>15.46833333333333</v>
      </c>
      <c r="CB25" s="70">
        <f t="shared" si="18"/>
        <v>15.373333333333335</v>
      </c>
      <c r="CC25" s="70">
        <f t="shared" si="19"/>
        <v>13.966666666666665</v>
      </c>
      <c r="CD25" s="70" t="str">
        <f t="shared" si="20"/>
        <v/>
      </c>
      <c r="CE25" s="70" t="str">
        <f t="shared" si="21"/>
        <v/>
      </c>
      <c r="CF25" s="70" t="str">
        <f t="shared" si="22"/>
        <v/>
      </c>
      <c r="CG25" s="70" t="str">
        <f t="shared" si="23"/>
        <v/>
      </c>
      <c r="CH25" s="70" t="str">
        <f t="shared" si="24"/>
        <v/>
      </c>
      <c r="CI25" s="70" t="str">
        <f t="shared" si="25"/>
        <v/>
      </c>
      <c r="CJ25" s="70" t="str">
        <f t="shared" si="26"/>
        <v/>
      </c>
      <c r="CK25" s="70" t="str">
        <f t="shared" si="27"/>
        <v/>
      </c>
      <c r="CL25" s="70" t="str">
        <f t="shared" si="28"/>
        <v/>
      </c>
      <c r="CM25" s="70">
        <f t="shared" si="29"/>
        <v>15.146666666666665</v>
      </c>
      <c r="CN25" s="70">
        <f t="shared" si="30"/>
        <v>15.268333333333334</v>
      </c>
      <c r="CO25" s="70">
        <f t="shared" si="31"/>
        <v>15.105</v>
      </c>
      <c r="CP25" s="70" t="str">
        <f t="shared" si="32"/>
        <v/>
      </c>
      <c r="CQ25" s="70" t="str">
        <f t="shared" si="33"/>
        <v/>
      </c>
      <c r="CR25" s="70" t="str">
        <f t="shared" si="34"/>
        <v/>
      </c>
      <c r="CS25" s="70" t="str">
        <f t="shared" si="35"/>
        <v/>
      </c>
      <c r="CT25" s="70" t="str">
        <f t="shared" si="36"/>
        <v/>
      </c>
      <c r="CU25" s="70" t="str">
        <f t="shared" si="37"/>
        <v/>
      </c>
      <c r="CV25" s="70" t="str">
        <f t="shared" si="38"/>
        <v/>
      </c>
      <c r="CW25" s="70" t="str">
        <f t="shared" si="39"/>
        <v/>
      </c>
      <c r="CX25" s="70" t="str">
        <f t="shared" si="40"/>
        <v/>
      </c>
      <c r="CY25" s="41">
        <f t="shared" si="41"/>
        <v>14.93611111111111</v>
      </c>
      <c r="CZ25" s="41">
        <f t="shared" si="42"/>
        <v>15.173333333333332</v>
      </c>
      <c r="DA25" s="71" t="str">
        <f t="shared" si="43"/>
        <v>hsa-miR-20a-5p</v>
      </c>
      <c r="DB25" s="69" t="s">
        <v>141</v>
      </c>
      <c r="DC25" s="72">
        <f t="shared" si="2"/>
        <v>2.2058078793939433E-5</v>
      </c>
      <c r="DD25" s="72">
        <f t="shared" si="3"/>
        <v>2.3559470927800502E-5</v>
      </c>
      <c r="DE25" s="72">
        <f t="shared" si="4"/>
        <v>6.2461785400193907E-5</v>
      </c>
      <c r="DF25" s="72" t="str">
        <f t="shared" si="5"/>
        <v/>
      </c>
      <c r="DG25" s="72" t="str">
        <f t="shared" si="6"/>
        <v/>
      </c>
      <c r="DH25" s="72" t="str">
        <f t="shared" si="7"/>
        <v/>
      </c>
      <c r="DI25" s="72" t="str">
        <f t="shared" si="8"/>
        <v/>
      </c>
      <c r="DJ25" s="72" t="str">
        <f t="shared" si="9"/>
        <v/>
      </c>
      <c r="DK25" s="72" t="str">
        <f t="shared" si="10"/>
        <v/>
      </c>
      <c r="DL25" s="72" t="str">
        <f t="shared" si="11"/>
        <v/>
      </c>
      <c r="DM25" s="72" t="str">
        <f t="shared" si="44"/>
        <v/>
      </c>
      <c r="DN25" s="72" t="str">
        <f t="shared" si="45"/>
        <v/>
      </c>
      <c r="DO25" s="72">
        <f t="shared" si="49"/>
        <v>2.7567602563207533E-5</v>
      </c>
      <c r="DP25" s="72">
        <f t="shared" si="49"/>
        <v>2.5338078824993164E-5</v>
      </c>
      <c r="DQ25" s="72">
        <f t="shared" si="49"/>
        <v>2.8375394977208331E-5</v>
      </c>
      <c r="DR25" s="72" t="str">
        <f t="shared" si="49"/>
        <v/>
      </c>
      <c r="DS25" s="72" t="str">
        <f t="shared" si="49"/>
        <v/>
      </c>
      <c r="DT25" s="72" t="str">
        <f t="shared" si="49"/>
        <v/>
      </c>
      <c r="DU25" s="72" t="str">
        <f t="shared" si="50"/>
        <v/>
      </c>
      <c r="DV25" s="72" t="str">
        <f t="shared" si="50"/>
        <v/>
      </c>
      <c r="DW25" s="72" t="str">
        <f t="shared" si="50"/>
        <v/>
      </c>
      <c r="DX25" s="72" t="str">
        <f t="shared" si="48"/>
        <v/>
      </c>
      <c r="DY25" s="72" t="str">
        <f t="shared" si="46"/>
        <v/>
      </c>
      <c r="DZ25" s="72" t="str">
        <f t="shared" si="47"/>
        <v/>
      </c>
    </row>
    <row r="26" spans="1:130" ht="15" customHeight="1" thickBot="1" x14ac:dyDescent="0.3">
      <c r="A26" s="76" t="str">
        <f>'miRNA Table'!B25</f>
        <v>hsa-miR-146b-5p</v>
      </c>
      <c r="B26" s="69" t="s">
        <v>52</v>
      </c>
      <c r="C26" s="70">
        <f>IF('Test Sample Data'!C25="","",IF(SUM('Test Sample Data'!C$3:C$98)&gt;10,IF(AND(ISNUMBER('Test Sample Data'!C25),'Test Sample Data'!C25&lt;$C$108, 'Test Sample Data'!C25&gt;0),'Test Sample Data'!C25,$C$108),""))</f>
        <v>35</v>
      </c>
      <c r="D26" s="70">
        <f>IF('Test Sample Data'!D25="","",IF(SUM('Test Sample Data'!D$3:D$98)&gt;10,IF(AND(ISNUMBER('Test Sample Data'!D25),'Test Sample Data'!D25&lt;$C$108, 'Test Sample Data'!D25&gt;0),'Test Sample Data'!D25,$C$108),""))</f>
        <v>35</v>
      </c>
      <c r="E26" s="70">
        <f>IF('Test Sample Data'!E25="","",IF(SUM('Test Sample Data'!E$3:E$98)&gt;10,IF(AND(ISNUMBER('Test Sample Data'!E25),'Test Sample Data'!E25&lt;$C$108, 'Test Sample Data'!E25&gt;0),'Test Sample Data'!E25,$C$108),""))</f>
        <v>34.4</v>
      </c>
      <c r="F26" s="70" t="str">
        <f>IF('Test Sample Data'!F25="","",IF(SUM('Test Sample Data'!F$3:F$98)&gt;10,IF(AND(ISNUMBER('Test Sample Data'!F25),'Test Sample Data'!F25&lt;$C$108, 'Test Sample Data'!F25&gt;0),'Test Sample Data'!F25,$C$108),""))</f>
        <v/>
      </c>
      <c r="G26" s="70" t="str">
        <f>IF('Test Sample Data'!G25="","",IF(SUM('Test Sample Data'!G$3:G$98)&gt;10,IF(AND(ISNUMBER('Test Sample Data'!G25),'Test Sample Data'!G25&lt;$C$108, 'Test Sample Data'!G25&gt;0),'Test Sample Data'!G25,$C$108),""))</f>
        <v/>
      </c>
      <c r="H26" s="70" t="str">
        <f>IF('Test Sample Data'!H25="","",IF(SUM('Test Sample Data'!H$3:H$98)&gt;10,IF(AND(ISNUMBER('Test Sample Data'!H25),'Test Sample Data'!H25&lt;$C$108, 'Test Sample Data'!H25&gt;0),'Test Sample Data'!H25,$C$108),""))</f>
        <v/>
      </c>
      <c r="I26" s="70" t="str">
        <f>IF('Test Sample Data'!I25="","",IF(SUM('Test Sample Data'!I$3:I$98)&gt;10,IF(AND(ISNUMBER('Test Sample Data'!I25),'Test Sample Data'!I25&lt;$C$108, 'Test Sample Data'!I25&gt;0),'Test Sample Data'!I25,$C$108),""))</f>
        <v/>
      </c>
      <c r="J26" s="70" t="str">
        <f>IF('Test Sample Data'!J25="","",IF(SUM('Test Sample Data'!J$3:J$98)&gt;10,IF(AND(ISNUMBER('Test Sample Data'!J25),'Test Sample Data'!J25&lt;$C$108, 'Test Sample Data'!J25&gt;0),'Test Sample Data'!J25,$C$108),""))</f>
        <v/>
      </c>
      <c r="K26" s="70" t="str">
        <f>IF('Test Sample Data'!K25="","",IF(SUM('Test Sample Data'!K$3:K$98)&gt;10,IF(AND(ISNUMBER('Test Sample Data'!K25),'Test Sample Data'!K25&lt;$C$108, 'Test Sample Data'!K25&gt;0),'Test Sample Data'!K25,$C$108),""))</f>
        <v/>
      </c>
      <c r="L26" s="70" t="str">
        <f>IF('Test Sample Data'!L25="","",IF(SUM('Test Sample Data'!L$3:L$98)&gt;10,IF(AND(ISNUMBER('Test Sample Data'!L25),'Test Sample Data'!L25&lt;$C$108, 'Test Sample Data'!L25&gt;0),'Test Sample Data'!L25,$C$108),""))</f>
        <v/>
      </c>
      <c r="M26" s="70" t="str">
        <f>IF('Test Sample Data'!M25="","",IF(SUM('Test Sample Data'!M$3:M$98)&gt;10,IF(AND(ISNUMBER('Test Sample Data'!M25),'Test Sample Data'!M25&lt;$C$108, 'Test Sample Data'!M25&gt;0),'Test Sample Data'!M25,$C$108),""))</f>
        <v/>
      </c>
      <c r="N26" s="70" t="str">
        <f>IF('Test Sample Data'!N25="","",IF(SUM('Test Sample Data'!N$3:N$98)&gt;10,IF(AND(ISNUMBER('Test Sample Data'!N25),'Test Sample Data'!N25&lt;$C$108, 'Test Sample Data'!N25&gt;0),'Test Sample Data'!N25,$C$108),""))</f>
        <v/>
      </c>
      <c r="O26" s="69" t="str">
        <f>'miRNA Table'!B25</f>
        <v>hsa-miR-146b-5p</v>
      </c>
      <c r="P26" s="69" t="s">
        <v>52</v>
      </c>
      <c r="Q26" s="70">
        <f>IF('Control Sample Data'!C25="","",IF(SUM('Control Sample Data'!C$3:C$98)&gt;10,IF(AND(ISNUMBER('Control Sample Data'!C25),'Control Sample Data'!C25&lt;$C$108, 'Control Sample Data'!C25&gt;0),'Control Sample Data'!C25,$C$108),""))</f>
        <v>35</v>
      </c>
      <c r="R26" s="70">
        <f>IF('Control Sample Data'!D25="","",IF(SUM('Control Sample Data'!D$3:D$98)&gt;10,IF(AND(ISNUMBER('Control Sample Data'!D25),'Control Sample Data'!D25&lt;$C$108, 'Control Sample Data'!D25&gt;0),'Control Sample Data'!D25,$C$108),""))</f>
        <v>35</v>
      </c>
      <c r="S26" s="70">
        <f>IF('Control Sample Data'!E25="","",IF(SUM('Control Sample Data'!E$3:E$98)&gt;10,IF(AND(ISNUMBER('Control Sample Data'!E25),'Control Sample Data'!E25&lt;$C$108, 'Control Sample Data'!E25&gt;0),'Control Sample Data'!E25,$C$108),""))</f>
        <v>34.83</v>
      </c>
      <c r="T26" s="70" t="str">
        <f>IF('Control Sample Data'!F25="","",IF(SUM('Control Sample Data'!F$3:F$98)&gt;10,IF(AND(ISNUMBER('Control Sample Data'!F25),'Control Sample Data'!F25&lt;$C$108, 'Control Sample Data'!F25&gt;0),'Control Sample Data'!F25,$C$108),""))</f>
        <v/>
      </c>
      <c r="U26" s="70" t="str">
        <f>IF('Control Sample Data'!G25="","",IF(SUM('Control Sample Data'!G$3:G$98)&gt;10,IF(AND(ISNUMBER('Control Sample Data'!G25),'Control Sample Data'!G25&lt;$C$108, 'Control Sample Data'!G25&gt;0),'Control Sample Data'!G25,$C$108),""))</f>
        <v/>
      </c>
      <c r="V26" s="70" t="str">
        <f>IF('Control Sample Data'!H25="","",IF(SUM('Control Sample Data'!H$3:H$98)&gt;10,IF(AND(ISNUMBER('Control Sample Data'!H25),'Control Sample Data'!H25&lt;$C$108, 'Control Sample Data'!H25&gt;0),'Control Sample Data'!H25,$C$108),""))</f>
        <v/>
      </c>
      <c r="W26" s="70" t="str">
        <f>IF('Control Sample Data'!I25="","",IF(SUM('Control Sample Data'!I$3:I$98)&gt;10,IF(AND(ISNUMBER('Control Sample Data'!I25),'Control Sample Data'!I25&lt;$C$108, 'Control Sample Data'!I25&gt;0),'Control Sample Data'!I25,$C$108),""))</f>
        <v/>
      </c>
      <c r="X26" s="70" t="str">
        <f>IF('Control Sample Data'!J25="","",IF(SUM('Control Sample Data'!J$3:J$98)&gt;10,IF(AND(ISNUMBER('Control Sample Data'!J25),'Control Sample Data'!J25&lt;$C$108, 'Control Sample Data'!J25&gt;0),'Control Sample Data'!J25,$C$108),""))</f>
        <v/>
      </c>
      <c r="Y26" s="70" t="str">
        <f>IF('Control Sample Data'!K25="","",IF(SUM('Control Sample Data'!K$3:K$98)&gt;10,IF(AND(ISNUMBER('Control Sample Data'!K25),'Control Sample Data'!K25&lt;$C$108, 'Control Sample Data'!K25&gt;0),'Control Sample Data'!K25,$C$108),""))</f>
        <v/>
      </c>
      <c r="Z26" s="70" t="str">
        <f>IF('Control Sample Data'!L25="","",IF(SUM('Control Sample Data'!L$3:L$98)&gt;10,IF(AND(ISNUMBER('Control Sample Data'!L25),'Control Sample Data'!L25&lt;$C$108, 'Control Sample Data'!L25&gt;0),'Control Sample Data'!L25,$C$108),""))</f>
        <v/>
      </c>
      <c r="AA26" s="70" t="str">
        <f>IF('Control Sample Data'!M25="","",IF(SUM('Control Sample Data'!M$3:M$98)&gt;10,IF(AND(ISNUMBER('Control Sample Data'!M25),'Control Sample Data'!M25&lt;$C$108, 'Control Sample Data'!M25&gt;0),'Control Sample Data'!M25,$C$108),""))</f>
        <v/>
      </c>
      <c r="AB26" s="137" t="str">
        <f>IF('Control Sample Data'!N25="","",IF(SUM('Control Sample Data'!N$3:N$98)&gt;10,IF(AND(ISNUMBER('Control Sample Data'!N25),'Control Sample Data'!N25&lt;$C$108, 'Control Sample Data'!N25&gt;0),'Control Sample Data'!N25,$C$108),""))</f>
        <v/>
      </c>
      <c r="AC26" s="142">
        <f>IF(C26="","",IF(AND('miRNA Table'!$D$4="YES",'miRNA Table'!$D$6="YES"),C26-C$110,C26))</f>
        <v>35</v>
      </c>
      <c r="AD26" s="143">
        <f>IF(D26="","",IF(AND('miRNA Table'!$D$4="YES",'miRNA Table'!$D$6="YES"),D26-D$110,D26))</f>
        <v>35</v>
      </c>
      <c r="AE26" s="143">
        <f>IF(E26="","",IF(AND('miRNA Table'!$D$4="YES",'miRNA Table'!$D$6="YES"),E26-E$110,E26))</f>
        <v>34.4</v>
      </c>
      <c r="AF26" s="143" t="str">
        <f>IF(F26="","",IF(AND('miRNA Table'!$D$4="YES",'miRNA Table'!$D$6="YES"),F26-F$110,F26))</f>
        <v/>
      </c>
      <c r="AG26" s="143" t="str">
        <f>IF(G26="","",IF(AND('miRNA Table'!$D$4="YES",'miRNA Table'!$D$6="YES"),G26-G$110,G26))</f>
        <v/>
      </c>
      <c r="AH26" s="143" t="str">
        <f>IF(H26="","",IF(AND('miRNA Table'!$D$4="YES",'miRNA Table'!$D$6="YES"),H26-H$110,H26))</f>
        <v/>
      </c>
      <c r="AI26" s="143" t="str">
        <f>IF(I26="","",IF(AND('miRNA Table'!$D$4="YES",'miRNA Table'!$D$6="YES"),I26-I$110,I26))</f>
        <v/>
      </c>
      <c r="AJ26" s="143" t="str">
        <f>IF(J26="","",IF(AND('miRNA Table'!$D$4="YES",'miRNA Table'!$D$6="YES"),J26-J$110,J26))</f>
        <v/>
      </c>
      <c r="AK26" s="143" t="str">
        <f>IF(K26="","",IF(AND('miRNA Table'!$D$4="YES",'miRNA Table'!$D$6="YES"),K26-K$110,K26))</f>
        <v/>
      </c>
      <c r="AL26" s="143" t="str">
        <f>IF(L26="","",IF(AND('miRNA Table'!$D$4="YES",'miRNA Table'!$D$6="YES"),L26-L$110,L26))</f>
        <v/>
      </c>
      <c r="AM26" s="143" t="str">
        <f>IF(M26="","",IF(AND('miRNA Table'!$D$4="YES",'miRNA Table'!$D$6="YES"),M26-M$110,M26))</f>
        <v/>
      </c>
      <c r="AN26" s="144" t="str">
        <f>IF(N26="","",IF(AND('miRNA Table'!$D$4="YES",'miRNA Table'!$D$6="YES"),N26-N$110,N26))</f>
        <v/>
      </c>
      <c r="AO26" s="148">
        <f>IF(Q26="","",IF(AND('miRNA Table'!$D$4="YES",'miRNA Table'!$D$6="YES"),Q26-Q$110,Q26))</f>
        <v>35</v>
      </c>
      <c r="AP26" s="149">
        <f>IF(R26="","",IF(AND('miRNA Table'!$D$4="YES",'miRNA Table'!$D$6="YES"),R26-R$110,R26))</f>
        <v>35</v>
      </c>
      <c r="AQ26" s="149">
        <f>IF(S26="","",IF(AND('miRNA Table'!$D$4="YES",'miRNA Table'!$D$6="YES"),S26-S$110,S26))</f>
        <v>34.83</v>
      </c>
      <c r="AR26" s="149" t="str">
        <f>IF(T26="","",IF(AND('miRNA Table'!$D$4="YES",'miRNA Table'!$D$6="YES"),T26-T$110,T26))</f>
        <v/>
      </c>
      <c r="AS26" s="149" t="str">
        <f>IF(U26="","",IF(AND('miRNA Table'!$D$4="YES",'miRNA Table'!$D$6="YES"),U26-U$110,U26))</f>
        <v/>
      </c>
      <c r="AT26" s="149" t="str">
        <f>IF(V26="","",IF(AND('miRNA Table'!$D$4="YES",'miRNA Table'!$D$6="YES"),V26-V$110,V26))</f>
        <v/>
      </c>
      <c r="AU26" s="149" t="str">
        <f>IF(W26="","",IF(AND('miRNA Table'!$D$4="YES",'miRNA Table'!$D$6="YES"),W26-W$110,W26))</f>
        <v/>
      </c>
      <c r="AV26" s="149" t="str">
        <f>IF(X26="","",IF(AND('miRNA Table'!$D$4="YES",'miRNA Table'!$D$6="YES"),X26-X$110,X26))</f>
        <v/>
      </c>
      <c r="AW26" s="149" t="str">
        <f>IF(Y26="","",IF(AND('miRNA Table'!$D$4="YES",'miRNA Table'!$D$6="YES"),Y26-Y$110,Y26))</f>
        <v/>
      </c>
      <c r="AX26" s="149" t="str">
        <f>IF(Z26="","",IF(AND('miRNA Table'!$D$4="YES",'miRNA Table'!$D$6="YES"),Z26-Z$110,Z26))</f>
        <v/>
      </c>
      <c r="AY26" s="149" t="str">
        <f>IF(AA26="","",IF(AND('miRNA Table'!$D$4="YES",'miRNA Table'!$D$6="YES"),AA26-AA$110,AA26))</f>
        <v/>
      </c>
      <c r="AZ26" s="150" t="str">
        <f>IF(AB26="","",IF(AND('miRNA Table'!$D$4="YES",'miRNA Table'!$D$6="YES"),AB26-AB$110,AB26))</f>
        <v/>
      </c>
      <c r="BA26" s="130">
        <f t="shared" ref="BA26:BX26" si="51">IF(ISERROR(AVERAGE(BA4:BA23)),0,AVERAGE(BA4:BA23))</f>
        <v>19.53166666666667</v>
      </c>
      <c r="BB26" s="131">
        <f t="shared" si="51"/>
        <v>19.626666666666665</v>
      </c>
      <c r="BC26" s="131">
        <f t="shared" si="51"/>
        <v>19.583333333333332</v>
      </c>
      <c r="BD26" s="131">
        <f t="shared" si="51"/>
        <v>0</v>
      </c>
      <c r="BE26" s="131">
        <f t="shared" si="51"/>
        <v>0</v>
      </c>
      <c r="BF26" s="131">
        <f t="shared" si="51"/>
        <v>0</v>
      </c>
      <c r="BG26" s="131">
        <f t="shared" si="51"/>
        <v>0</v>
      </c>
      <c r="BH26" s="131">
        <f t="shared" si="51"/>
        <v>0</v>
      </c>
      <c r="BI26" s="131">
        <f t="shared" si="51"/>
        <v>0</v>
      </c>
      <c r="BJ26" s="131">
        <f t="shared" si="51"/>
        <v>0</v>
      </c>
      <c r="BK26" s="131">
        <f t="shared" si="51"/>
        <v>0</v>
      </c>
      <c r="BL26" s="132">
        <f t="shared" si="51"/>
        <v>0</v>
      </c>
      <c r="BM26" s="133">
        <f t="shared" si="51"/>
        <v>19.853333333333335</v>
      </c>
      <c r="BN26" s="131">
        <f t="shared" si="51"/>
        <v>19.731666666666666</v>
      </c>
      <c r="BO26" s="131">
        <f t="shared" si="51"/>
        <v>19.895</v>
      </c>
      <c r="BP26" s="131">
        <f t="shared" si="51"/>
        <v>0</v>
      </c>
      <c r="BQ26" s="131">
        <f t="shared" si="51"/>
        <v>0</v>
      </c>
      <c r="BR26" s="131">
        <f t="shared" si="51"/>
        <v>0</v>
      </c>
      <c r="BS26" s="131">
        <f t="shared" si="51"/>
        <v>0</v>
      </c>
      <c r="BT26" s="131">
        <f t="shared" si="51"/>
        <v>0</v>
      </c>
      <c r="BU26" s="131">
        <f t="shared" si="51"/>
        <v>0</v>
      </c>
      <c r="BV26" s="131">
        <f t="shared" si="51"/>
        <v>0</v>
      </c>
      <c r="BW26" s="131">
        <f t="shared" si="51"/>
        <v>0</v>
      </c>
      <c r="BX26" s="132">
        <f t="shared" si="51"/>
        <v>0</v>
      </c>
      <c r="BY26" s="71" t="str">
        <f t="shared" si="16"/>
        <v>hsa-miR-146b-5p</v>
      </c>
      <c r="BZ26" s="69" t="s">
        <v>52</v>
      </c>
      <c r="CA26" s="70">
        <f t="shared" si="17"/>
        <v>15.46833333333333</v>
      </c>
      <c r="CB26" s="70">
        <f t="shared" si="18"/>
        <v>15.373333333333335</v>
      </c>
      <c r="CC26" s="70">
        <f t="shared" si="19"/>
        <v>14.816666666666666</v>
      </c>
      <c r="CD26" s="70" t="str">
        <f t="shared" si="20"/>
        <v/>
      </c>
      <c r="CE26" s="70" t="str">
        <f t="shared" si="21"/>
        <v/>
      </c>
      <c r="CF26" s="70" t="str">
        <f t="shared" si="22"/>
        <v/>
      </c>
      <c r="CG26" s="70" t="str">
        <f t="shared" si="23"/>
        <v/>
      </c>
      <c r="CH26" s="70" t="str">
        <f t="shared" si="24"/>
        <v/>
      </c>
      <c r="CI26" s="70" t="str">
        <f t="shared" si="25"/>
        <v/>
      </c>
      <c r="CJ26" s="70" t="str">
        <f t="shared" si="26"/>
        <v/>
      </c>
      <c r="CK26" s="70" t="str">
        <f t="shared" si="27"/>
        <v/>
      </c>
      <c r="CL26" s="70" t="str">
        <f t="shared" si="28"/>
        <v/>
      </c>
      <c r="CM26" s="70">
        <f t="shared" si="29"/>
        <v>15.146666666666665</v>
      </c>
      <c r="CN26" s="70">
        <f t="shared" si="30"/>
        <v>15.268333333333334</v>
      </c>
      <c r="CO26" s="70">
        <f t="shared" si="31"/>
        <v>14.934999999999999</v>
      </c>
      <c r="CP26" s="70" t="str">
        <f t="shared" si="32"/>
        <v/>
      </c>
      <c r="CQ26" s="70" t="str">
        <f t="shared" si="33"/>
        <v/>
      </c>
      <c r="CR26" s="70" t="str">
        <f t="shared" si="34"/>
        <v/>
      </c>
      <c r="CS26" s="70" t="str">
        <f t="shared" si="35"/>
        <v/>
      </c>
      <c r="CT26" s="70" t="str">
        <f t="shared" si="36"/>
        <v/>
      </c>
      <c r="CU26" s="70" t="str">
        <f t="shared" si="37"/>
        <v/>
      </c>
      <c r="CV26" s="70" t="str">
        <f t="shared" si="38"/>
        <v/>
      </c>
      <c r="CW26" s="70" t="str">
        <f t="shared" si="39"/>
        <v/>
      </c>
      <c r="CX26" s="70" t="str">
        <f t="shared" si="40"/>
        <v/>
      </c>
      <c r="CY26" s="41">
        <f t="shared" si="41"/>
        <v>15.219444444444443</v>
      </c>
      <c r="CZ26" s="41">
        <f t="shared" si="42"/>
        <v>15.116666666666665</v>
      </c>
      <c r="DA26" s="71" t="str">
        <f t="shared" si="43"/>
        <v>hsa-miR-146b-5p</v>
      </c>
      <c r="DB26" s="69" t="s">
        <v>142</v>
      </c>
      <c r="DC26" s="72">
        <f t="shared" si="2"/>
        <v>2.2058078793939433E-5</v>
      </c>
      <c r="DD26" s="72">
        <f t="shared" si="3"/>
        <v>2.3559470927800502E-5</v>
      </c>
      <c r="DE26" s="72">
        <f t="shared" si="4"/>
        <v>3.4652845125454014E-5</v>
      </c>
      <c r="DF26" s="72" t="str">
        <f t="shared" si="5"/>
        <v/>
      </c>
      <c r="DG26" s="72" t="str">
        <f t="shared" si="6"/>
        <v/>
      </c>
      <c r="DH26" s="72" t="str">
        <f t="shared" si="7"/>
        <v/>
      </c>
      <c r="DI26" s="72" t="str">
        <f t="shared" si="8"/>
        <v/>
      </c>
      <c r="DJ26" s="72" t="str">
        <f t="shared" si="9"/>
        <v/>
      </c>
      <c r="DK26" s="72" t="str">
        <f t="shared" si="10"/>
        <v/>
      </c>
      <c r="DL26" s="72" t="str">
        <f t="shared" si="11"/>
        <v/>
      </c>
      <c r="DM26" s="72" t="str">
        <f t="shared" si="44"/>
        <v/>
      </c>
      <c r="DN26" s="72" t="str">
        <f t="shared" si="45"/>
        <v/>
      </c>
      <c r="DO26" s="72">
        <f t="shared" si="49"/>
        <v>2.7567602563207533E-5</v>
      </c>
      <c r="DP26" s="72">
        <f t="shared" si="49"/>
        <v>2.5338078824993164E-5</v>
      </c>
      <c r="DQ26" s="72">
        <f t="shared" si="49"/>
        <v>3.1923978875504457E-5</v>
      </c>
      <c r="DR26" s="72" t="str">
        <f t="shared" si="49"/>
        <v/>
      </c>
      <c r="DS26" s="72" t="str">
        <f t="shared" si="49"/>
        <v/>
      </c>
      <c r="DT26" s="72" t="str">
        <f t="shared" si="49"/>
        <v/>
      </c>
      <c r="DU26" s="72" t="str">
        <f t="shared" si="50"/>
        <v/>
      </c>
      <c r="DV26" s="72" t="str">
        <f t="shared" si="50"/>
        <v/>
      </c>
      <c r="DW26" s="72" t="str">
        <f t="shared" si="50"/>
        <v/>
      </c>
      <c r="DX26" s="72" t="str">
        <f t="shared" si="48"/>
        <v/>
      </c>
      <c r="DY26" s="72" t="str">
        <f t="shared" si="46"/>
        <v/>
      </c>
      <c r="DZ26" s="72" t="str">
        <f t="shared" si="47"/>
        <v/>
      </c>
    </row>
    <row r="27" spans="1:130" ht="15" customHeight="1" x14ac:dyDescent="0.25">
      <c r="A27" s="76" t="str">
        <f>'miRNA Table'!B26</f>
        <v>hsa-miR-132-3p</v>
      </c>
      <c r="B27" s="69" t="s">
        <v>53</v>
      </c>
      <c r="C27" s="70">
        <f>IF('Test Sample Data'!C26="","",IF(SUM('Test Sample Data'!C$3:C$98)&gt;10,IF(AND(ISNUMBER('Test Sample Data'!C26),'Test Sample Data'!C26&lt;$C$108, 'Test Sample Data'!C26&gt;0),'Test Sample Data'!C26,$C$108),""))</f>
        <v>34.03</v>
      </c>
      <c r="D27" s="70">
        <f>IF('Test Sample Data'!D26="","",IF(SUM('Test Sample Data'!D$3:D$98)&gt;10,IF(AND(ISNUMBER('Test Sample Data'!D26),'Test Sample Data'!D26&lt;$C$108, 'Test Sample Data'!D26&gt;0),'Test Sample Data'!D26,$C$108),""))</f>
        <v>33.92</v>
      </c>
      <c r="E27" s="70">
        <f>IF('Test Sample Data'!E26="","",IF(SUM('Test Sample Data'!E$3:E$98)&gt;10,IF(AND(ISNUMBER('Test Sample Data'!E26),'Test Sample Data'!E26&lt;$C$108, 'Test Sample Data'!E26&gt;0),'Test Sample Data'!E26,$C$108),""))</f>
        <v>32.64</v>
      </c>
      <c r="F27" s="70" t="str">
        <f>IF('Test Sample Data'!F26="","",IF(SUM('Test Sample Data'!F$3:F$98)&gt;10,IF(AND(ISNUMBER('Test Sample Data'!F26),'Test Sample Data'!F26&lt;$C$108, 'Test Sample Data'!F26&gt;0),'Test Sample Data'!F26,$C$108),""))</f>
        <v/>
      </c>
      <c r="G27" s="70" t="str">
        <f>IF('Test Sample Data'!G26="","",IF(SUM('Test Sample Data'!G$3:G$98)&gt;10,IF(AND(ISNUMBER('Test Sample Data'!G26),'Test Sample Data'!G26&lt;$C$108, 'Test Sample Data'!G26&gt;0),'Test Sample Data'!G26,$C$108),""))</f>
        <v/>
      </c>
      <c r="H27" s="70" t="str">
        <f>IF('Test Sample Data'!H26="","",IF(SUM('Test Sample Data'!H$3:H$98)&gt;10,IF(AND(ISNUMBER('Test Sample Data'!H26),'Test Sample Data'!H26&lt;$C$108, 'Test Sample Data'!H26&gt;0),'Test Sample Data'!H26,$C$108),""))</f>
        <v/>
      </c>
      <c r="I27" s="70" t="str">
        <f>IF('Test Sample Data'!I26="","",IF(SUM('Test Sample Data'!I$3:I$98)&gt;10,IF(AND(ISNUMBER('Test Sample Data'!I26),'Test Sample Data'!I26&lt;$C$108, 'Test Sample Data'!I26&gt;0),'Test Sample Data'!I26,$C$108),""))</f>
        <v/>
      </c>
      <c r="J27" s="70" t="str">
        <f>IF('Test Sample Data'!J26="","",IF(SUM('Test Sample Data'!J$3:J$98)&gt;10,IF(AND(ISNUMBER('Test Sample Data'!J26),'Test Sample Data'!J26&lt;$C$108, 'Test Sample Data'!J26&gt;0),'Test Sample Data'!J26,$C$108),""))</f>
        <v/>
      </c>
      <c r="K27" s="70" t="str">
        <f>IF('Test Sample Data'!K26="","",IF(SUM('Test Sample Data'!K$3:K$98)&gt;10,IF(AND(ISNUMBER('Test Sample Data'!K26),'Test Sample Data'!K26&lt;$C$108, 'Test Sample Data'!K26&gt;0),'Test Sample Data'!K26,$C$108),""))</f>
        <v/>
      </c>
      <c r="L27" s="70" t="str">
        <f>IF('Test Sample Data'!L26="","",IF(SUM('Test Sample Data'!L$3:L$98)&gt;10,IF(AND(ISNUMBER('Test Sample Data'!L26),'Test Sample Data'!L26&lt;$C$108, 'Test Sample Data'!L26&gt;0),'Test Sample Data'!L26,$C$108),""))</f>
        <v/>
      </c>
      <c r="M27" s="70" t="str">
        <f>IF('Test Sample Data'!M26="","",IF(SUM('Test Sample Data'!M$3:M$98)&gt;10,IF(AND(ISNUMBER('Test Sample Data'!M26),'Test Sample Data'!M26&lt;$C$108, 'Test Sample Data'!M26&gt;0),'Test Sample Data'!M26,$C$108),""))</f>
        <v/>
      </c>
      <c r="N27" s="70" t="str">
        <f>IF('Test Sample Data'!N26="","",IF(SUM('Test Sample Data'!N$3:N$98)&gt;10,IF(AND(ISNUMBER('Test Sample Data'!N26),'Test Sample Data'!N26&lt;$C$108, 'Test Sample Data'!N26&gt;0),'Test Sample Data'!N26,$C$108),""))</f>
        <v/>
      </c>
      <c r="O27" s="69" t="str">
        <f>'miRNA Table'!B26</f>
        <v>hsa-miR-132-3p</v>
      </c>
      <c r="P27" s="69" t="s">
        <v>53</v>
      </c>
      <c r="Q27" s="70">
        <f>IF('Control Sample Data'!C26="","",IF(SUM('Control Sample Data'!C$3:C$98)&gt;10,IF(AND(ISNUMBER('Control Sample Data'!C26),'Control Sample Data'!C26&lt;$C$108, 'Control Sample Data'!C26&gt;0),'Control Sample Data'!C26,$C$108),""))</f>
        <v>29.4</v>
      </c>
      <c r="R27" s="70">
        <f>IF('Control Sample Data'!D26="","",IF(SUM('Control Sample Data'!D$3:D$98)&gt;10,IF(AND(ISNUMBER('Control Sample Data'!D26),'Control Sample Data'!D26&lt;$C$108, 'Control Sample Data'!D26&gt;0),'Control Sample Data'!D26,$C$108),""))</f>
        <v>29.83</v>
      </c>
      <c r="S27" s="70">
        <f>IF('Control Sample Data'!E26="","",IF(SUM('Control Sample Data'!E$3:E$98)&gt;10,IF(AND(ISNUMBER('Control Sample Data'!E26),'Control Sample Data'!E26&lt;$C$108, 'Control Sample Data'!E26&gt;0),'Control Sample Data'!E26,$C$108),""))</f>
        <v>29.71</v>
      </c>
      <c r="T27" s="70" t="str">
        <f>IF('Control Sample Data'!F26="","",IF(SUM('Control Sample Data'!F$3:F$98)&gt;10,IF(AND(ISNUMBER('Control Sample Data'!F26),'Control Sample Data'!F26&lt;$C$108, 'Control Sample Data'!F26&gt;0),'Control Sample Data'!F26,$C$108),""))</f>
        <v/>
      </c>
      <c r="U27" s="70" t="str">
        <f>IF('Control Sample Data'!G26="","",IF(SUM('Control Sample Data'!G$3:G$98)&gt;10,IF(AND(ISNUMBER('Control Sample Data'!G26),'Control Sample Data'!G26&lt;$C$108, 'Control Sample Data'!G26&gt;0),'Control Sample Data'!G26,$C$108),""))</f>
        <v/>
      </c>
      <c r="V27" s="70" t="str">
        <f>IF('Control Sample Data'!H26="","",IF(SUM('Control Sample Data'!H$3:H$98)&gt;10,IF(AND(ISNUMBER('Control Sample Data'!H26),'Control Sample Data'!H26&lt;$C$108, 'Control Sample Data'!H26&gt;0),'Control Sample Data'!H26,$C$108),""))</f>
        <v/>
      </c>
      <c r="W27" s="70" t="str">
        <f>IF('Control Sample Data'!I26="","",IF(SUM('Control Sample Data'!I$3:I$98)&gt;10,IF(AND(ISNUMBER('Control Sample Data'!I26),'Control Sample Data'!I26&lt;$C$108, 'Control Sample Data'!I26&gt;0),'Control Sample Data'!I26,$C$108),""))</f>
        <v/>
      </c>
      <c r="X27" s="70" t="str">
        <f>IF('Control Sample Data'!J26="","",IF(SUM('Control Sample Data'!J$3:J$98)&gt;10,IF(AND(ISNUMBER('Control Sample Data'!J26),'Control Sample Data'!J26&lt;$C$108, 'Control Sample Data'!J26&gt;0),'Control Sample Data'!J26,$C$108),""))</f>
        <v/>
      </c>
      <c r="Y27" s="70" t="str">
        <f>IF('Control Sample Data'!K26="","",IF(SUM('Control Sample Data'!K$3:K$98)&gt;10,IF(AND(ISNUMBER('Control Sample Data'!K26),'Control Sample Data'!K26&lt;$C$108, 'Control Sample Data'!K26&gt;0),'Control Sample Data'!K26,$C$108),""))</f>
        <v/>
      </c>
      <c r="Z27" s="70" t="str">
        <f>IF('Control Sample Data'!L26="","",IF(SUM('Control Sample Data'!L$3:L$98)&gt;10,IF(AND(ISNUMBER('Control Sample Data'!L26),'Control Sample Data'!L26&lt;$C$108, 'Control Sample Data'!L26&gt;0),'Control Sample Data'!L26,$C$108),""))</f>
        <v/>
      </c>
      <c r="AA27" s="70" t="str">
        <f>IF('Control Sample Data'!M26="","",IF(SUM('Control Sample Data'!M$3:M$98)&gt;10,IF(AND(ISNUMBER('Control Sample Data'!M26),'Control Sample Data'!M26&lt;$C$108, 'Control Sample Data'!M26&gt;0),'Control Sample Data'!M26,$C$108),""))</f>
        <v/>
      </c>
      <c r="AB27" s="137" t="str">
        <f>IF('Control Sample Data'!N26="","",IF(SUM('Control Sample Data'!N$3:N$98)&gt;10,IF(AND(ISNUMBER('Control Sample Data'!N26),'Control Sample Data'!N26&lt;$C$108, 'Control Sample Data'!N26&gt;0),'Control Sample Data'!N26,$C$108),""))</f>
        <v/>
      </c>
      <c r="AC27" s="142">
        <f>IF(C27="","",IF(AND('miRNA Table'!$D$4="YES",'miRNA Table'!$D$6="YES"),C27-C$110,C27))</f>
        <v>34.03</v>
      </c>
      <c r="AD27" s="143">
        <f>IF(D27="","",IF(AND('miRNA Table'!$D$4="YES",'miRNA Table'!$D$6="YES"),D27-D$110,D27))</f>
        <v>33.92</v>
      </c>
      <c r="AE27" s="143">
        <f>IF(E27="","",IF(AND('miRNA Table'!$D$4="YES",'miRNA Table'!$D$6="YES"),E27-E$110,E27))</f>
        <v>32.64</v>
      </c>
      <c r="AF27" s="143" t="str">
        <f>IF(F27="","",IF(AND('miRNA Table'!$D$4="YES",'miRNA Table'!$D$6="YES"),F27-F$110,F27))</f>
        <v/>
      </c>
      <c r="AG27" s="143" t="str">
        <f>IF(G27="","",IF(AND('miRNA Table'!$D$4="YES",'miRNA Table'!$D$6="YES"),G27-G$110,G27))</f>
        <v/>
      </c>
      <c r="AH27" s="143" t="str">
        <f>IF(H27="","",IF(AND('miRNA Table'!$D$4="YES",'miRNA Table'!$D$6="YES"),H27-H$110,H27))</f>
        <v/>
      </c>
      <c r="AI27" s="143" t="str">
        <f>IF(I27="","",IF(AND('miRNA Table'!$D$4="YES",'miRNA Table'!$D$6="YES"),I27-I$110,I27))</f>
        <v/>
      </c>
      <c r="AJ27" s="143" t="str">
        <f>IF(J27="","",IF(AND('miRNA Table'!$D$4="YES",'miRNA Table'!$D$6="YES"),J27-J$110,J27))</f>
        <v/>
      </c>
      <c r="AK27" s="143" t="str">
        <f>IF(K27="","",IF(AND('miRNA Table'!$D$4="YES",'miRNA Table'!$D$6="YES"),K27-K$110,K27))</f>
        <v/>
      </c>
      <c r="AL27" s="143" t="str">
        <f>IF(L27="","",IF(AND('miRNA Table'!$D$4="YES",'miRNA Table'!$D$6="YES"),L27-L$110,L27))</f>
        <v/>
      </c>
      <c r="AM27" s="143" t="str">
        <f>IF(M27="","",IF(AND('miRNA Table'!$D$4="YES",'miRNA Table'!$D$6="YES"),M27-M$110,M27))</f>
        <v/>
      </c>
      <c r="AN27" s="144" t="str">
        <f>IF(N27="","",IF(AND('miRNA Table'!$D$4="YES",'miRNA Table'!$D$6="YES"),N27-N$110,N27))</f>
        <v/>
      </c>
      <c r="AO27" s="148">
        <f>IF(Q27="","",IF(AND('miRNA Table'!$D$4="YES",'miRNA Table'!$D$6="YES"),Q27-Q$110,Q27))</f>
        <v>29.4</v>
      </c>
      <c r="AP27" s="149">
        <f>IF(R27="","",IF(AND('miRNA Table'!$D$4="YES",'miRNA Table'!$D$6="YES"),R27-R$110,R27))</f>
        <v>29.83</v>
      </c>
      <c r="AQ27" s="149">
        <f>IF(S27="","",IF(AND('miRNA Table'!$D$4="YES",'miRNA Table'!$D$6="YES"),S27-S$110,S27))</f>
        <v>29.71</v>
      </c>
      <c r="AR27" s="149" t="str">
        <f>IF(T27="","",IF(AND('miRNA Table'!$D$4="YES",'miRNA Table'!$D$6="YES"),T27-T$110,T27))</f>
        <v/>
      </c>
      <c r="AS27" s="149" t="str">
        <f>IF(U27="","",IF(AND('miRNA Table'!$D$4="YES",'miRNA Table'!$D$6="YES"),U27-U$110,U27))</f>
        <v/>
      </c>
      <c r="AT27" s="149" t="str">
        <f>IF(V27="","",IF(AND('miRNA Table'!$D$4="YES",'miRNA Table'!$D$6="YES"),V27-V$110,V27))</f>
        <v/>
      </c>
      <c r="AU27" s="149" t="str">
        <f>IF(W27="","",IF(AND('miRNA Table'!$D$4="YES",'miRNA Table'!$D$6="YES"),W27-W$110,W27))</f>
        <v/>
      </c>
      <c r="AV27" s="149" t="str">
        <f>IF(X27="","",IF(AND('miRNA Table'!$D$4="YES",'miRNA Table'!$D$6="YES"),X27-X$110,X27))</f>
        <v/>
      </c>
      <c r="AW27" s="149" t="str">
        <f>IF(Y27="","",IF(AND('miRNA Table'!$D$4="YES",'miRNA Table'!$D$6="YES"),Y27-Y$110,Y27))</f>
        <v/>
      </c>
      <c r="AX27" s="149" t="str">
        <f>IF(Z27="","",IF(AND('miRNA Table'!$D$4="YES",'miRNA Table'!$D$6="YES"),Z27-Z$110,Z27))</f>
        <v/>
      </c>
      <c r="AY27" s="149" t="str">
        <f>IF(AA27="","",IF(AND('miRNA Table'!$D$4="YES",'miRNA Table'!$D$6="YES"),AA27-AA$110,AA27))</f>
        <v/>
      </c>
      <c r="AZ27" s="150" t="str">
        <f>IF(AB27="","",IF(AND('miRNA Table'!$D$4="YES",'miRNA Table'!$D$6="YES"),AB27-AB$110,AB27))</f>
        <v/>
      </c>
      <c r="BA27" s="308" t="s">
        <v>418</v>
      </c>
      <c r="BB27" s="309"/>
      <c r="BC27" s="309"/>
      <c r="BD27" s="309"/>
      <c r="BE27" s="309"/>
      <c r="BF27" s="309"/>
      <c r="BG27" s="309"/>
      <c r="BH27" s="309"/>
      <c r="BI27" s="309"/>
      <c r="BJ27" s="309"/>
      <c r="BK27" s="309"/>
      <c r="BL27" s="310"/>
      <c r="BM27" s="311" t="s">
        <v>418</v>
      </c>
      <c r="BN27" s="309"/>
      <c r="BO27" s="309"/>
      <c r="BP27" s="309"/>
      <c r="BQ27" s="309"/>
      <c r="BR27" s="309"/>
      <c r="BS27" s="309"/>
      <c r="BT27" s="309"/>
      <c r="BU27" s="309"/>
      <c r="BV27" s="309"/>
      <c r="BW27" s="309"/>
      <c r="BX27" s="310"/>
      <c r="BY27" s="68" t="str">
        <f t="shared" si="16"/>
        <v>hsa-miR-132-3p</v>
      </c>
      <c r="BZ27" s="69" t="s">
        <v>53</v>
      </c>
      <c r="CA27" s="70">
        <f t="shared" si="17"/>
        <v>14.498333333333331</v>
      </c>
      <c r="CB27" s="70">
        <f t="shared" si="18"/>
        <v>14.293333333333337</v>
      </c>
      <c r="CC27" s="70">
        <f t="shared" si="19"/>
        <v>13.056666666666668</v>
      </c>
      <c r="CD27" s="70" t="str">
        <f t="shared" si="20"/>
        <v/>
      </c>
      <c r="CE27" s="70" t="str">
        <f t="shared" si="21"/>
        <v/>
      </c>
      <c r="CF27" s="70" t="str">
        <f t="shared" si="22"/>
        <v/>
      </c>
      <c r="CG27" s="70" t="str">
        <f t="shared" si="23"/>
        <v/>
      </c>
      <c r="CH27" s="70" t="str">
        <f t="shared" si="24"/>
        <v/>
      </c>
      <c r="CI27" s="70" t="str">
        <f t="shared" si="25"/>
        <v/>
      </c>
      <c r="CJ27" s="70" t="str">
        <f t="shared" si="26"/>
        <v/>
      </c>
      <c r="CK27" s="70" t="str">
        <f t="shared" si="27"/>
        <v/>
      </c>
      <c r="CL27" s="70" t="str">
        <f t="shared" si="28"/>
        <v/>
      </c>
      <c r="CM27" s="70">
        <f t="shared" si="29"/>
        <v>9.5466666666666633</v>
      </c>
      <c r="CN27" s="70">
        <f t="shared" si="30"/>
        <v>10.098333333333333</v>
      </c>
      <c r="CO27" s="70">
        <f t="shared" si="31"/>
        <v>9.8150000000000013</v>
      </c>
      <c r="CP27" s="70" t="str">
        <f t="shared" si="32"/>
        <v/>
      </c>
      <c r="CQ27" s="70" t="str">
        <f t="shared" si="33"/>
        <v/>
      </c>
      <c r="CR27" s="70" t="str">
        <f t="shared" si="34"/>
        <v/>
      </c>
      <c r="CS27" s="70" t="str">
        <f t="shared" si="35"/>
        <v/>
      </c>
      <c r="CT27" s="70" t="str">
        <f t="shared" si="36"/>
        <v/>
      </c>
      <c r="CU27" s="70" t="str">
        <f t="shared" si="37"/>
        <v/>
      </c>
      <c r="CV27" s="70" t="str">
        <f t="shared" si="38"/>
        <v/>
      </c>
      <c r="CW27" s="70" t="str">
        <f t="shared" si="39"/>
        <v/>
      </c>
      <c r="CX27" s="70" t="str">
        <f t="shared" si="40"/>
        <v/>
      </c>
      <c r="CY27" s="41">
        <f t="shared" si="41"/>
        <v>13.949444444444445</v>
      </c>
      <c r="CZ27" s="41">
        <f t="shared" si="42"/>
        <v>9.8199999999999985</v>
      </c>
      <c r="DA27" s="71" t="str">
        <f t="shared" si="43"/>
        <v>hsa-miR-132-3p</v>
      </c>
      <c r="DB27" s="69" t="s">
        <v>143</v>
      </c>
      <c r="DC27" s="72">
        <f t="shared" si="2"/>
        <v>4.3208260193112082E-5</v>
      </c>
      <c r="DD27" s="72">
        <f t="shared" si="3"/>
        <v>4.9805571593532931E-5</v>
      </c>
      <c r="DE27" s="72">
        <f t="shared" si="4"/>
        <v>1.1736853668001121E-4</v>
      </c>
      <c r="DF27" s="72" t="str">
        <f t="shared" si="5"/>
        <v/>
      </c>
      <c r="DG27" s="72" t="str">
        <f t="shared" si="6"/>
        <v/>
      </c>
      <c r="DH27" s="72" t="str">
        <f t="shared" si="7"/>
        <v/>
      </c>
      <c r="DI27" s="72" t="str">
        <f t="shared" si="8"/>
        <v/>
      </c>
      <c r="DJ27" s="72" t="str">
        <f t="shared" si="9"/>
        <v/>
      </c>
      <c r="DK27" s="72" t="str">
        <f t="shared" si="10"/>
        <v/>
      </c>
      <c r="DL27" s="72" t="str">
        <f t="shared" si="11"/>
        <v/>
      </c>
      <c r="DM27" s="72" t="str">
        <f t="shared" si="44"/>
        <v/>
      </c>
      <c r="DN27" s="72" t="str">
        <f t="shared" si="45"/>
        <v/>
      </c>
      <c r="DO27" s="72">
        <f t="shared" si="49"/>
        <v>1.3371095009289023E-3</v>
      </c>
      <c r="DP27" s="72">
        <f t="shared" si="49"/>
        <v>9.1221825816871786E-4</v>
      </c>
      <c r="DQ27" s="72">
        <f t="shared" si="49"/>
        <v>1.1101728254257941E-3</v>
      </c>
      <c r="DR27" s="72" t="str">
        <f t="shared" si="49"/>
        <v/>
      </c>
      <c r="DS27" s="72" t="str">
        <f t="shared" si="49"/>
        <v/>
      </c>
      <c r="DT27" s="72" t="str">
        <f t="shared" si="49"/>
        <v/>
      </c>
      <c r="DU27" s="72" t="str">
        <f t="shared" si="50"/>
        <v/>
      </c>
      <c r="DV27" s="72" t="str">
        <f t="shared" si="50"/>
        <v/>
      </c>
      <c r="DW27" s="72" t="str">
        <f t="shared" si="50"/>
        <v/>
      </c>
      <c r="DX27" s="72" t="str">
        <f t="shared" si="48"/>
        <v/>
      </c>
      <c r="DY27" s="72" t="str">
        <f t="shared" si="46"/>
        <v/>
      </c>
      <c r="DZ27" s="72" t="str">
        <f t="shared" si="47"/>
        <v/>
      </c>
    </row>
    <row r="28" spans="1:130" ht="15" customHeight="1" thickBot="1" x14ac:dyDescent="0.3">
      <c r="A28" s="76" t="str">
        <f>'miRNA Table'!B27</f>
        <v>hsa-miR-193b-3p</v>
      </c>
      <c r="B28" s="69" t="s">
        <v>54</v>
      </c>
      <c r="C28" s="70">
        <f>IF('Test Sample Data'!C27="","",IF(SUM('Test Sample Data'!C$3:C$98)&gt;10,IF(AND(ISNUMBER('Test Sample Data'!C27),'Test Sample Data'!C27&lt;$C$108, 'Test Sample Data'!C27&gt;0),'Test Sample Data'!C27,$C$108),""))</f>
        <v>35</v>
      </c>
      <c r="D28" s="70">
        <f>IF('Test Sample Data'!D27="","",IF(SUM('Test Sample Data'!D$3:D$98)&gt;10,IF(AND(ISNUMBER('Test Sample Data'!D27),'Test Sample Data'!D27&lt;$C$108, 'Test Sample Data'!D27&gt;0),'Test Sample Data'!D27,$C$108),""))</f>
        <v>35</v>
      </c>
      <c r="E28" s="70">
        <f>IF('Test Sample Data'!E27="","",IF(SUM('Test Sample Data'!E$3:E$98)&gt;10,IF(AND(ISNUMBER('Test Sample Data'!E27),'Test Sample Data'!E27&lt;$C$108, 'Test Sample Data'!E27&gt;0),'Test Sample Data'!E27,$C$108),""))</f>
        <v>35</v>
      </c>
      <c r="F28" s="70" t="str">
        <f>IF('Test Sample Data'!F27="","",IF(SUM('Test Sample Data'!F$3:F$98)&gt;10,IF(AND(ISNUMBER('Test Sample Data'!F27),'Test Sample Data'!F27&lt;$C$108, 'Test Sample Data'!F27&gt;0),'Test Sample Data'!F27,$C$108),""))</f>
        <v/>
      </c>
      <c r="G28" s="70" t="str">
        <f>IF('Test Sample Data'!G27="","",IF(SUM('Test Sample Data'!G$3:G$98)&gt;10,IF(AND(ISNUMBER('Test Sample Data'!G27),'Test Sample Data'!G27&lt;$C$108, 'Test Sample Data'!G27&gt;0),'Test Sample Data'!G27,$C$108),""))</f>
        <v/>
      </c>
      <c r="H28" s="70" t="str">
        <f>IF('Test Sample Data'!H27="","",IF(SUM('Test Sample Data'!H$3:H$98)&gt;10,IF(AND(ISNUMBER('Test Sample Data'!H27),'Test Sample Data'!H27&lt;$C$108, 'Test Sample Data'!H27&gt;0),'Test Sample Data'!H27,$C$108),""))</f>
        <v/>
      </c>
      <c r="I28" s="70" t="str">
        <f>IF('Test Sample Data'!I27="","",IF(SUM('Test Sample Data'!I$3:I$98)&gt;10,IF(AND(ISNUMBER('Test Sample Data'!I27),'Test Sample Data'!I27&lt;$C$108, 'Test Sample Data'!I27&gt;0),'Test Sample Data'!I27,$C$108),""))</f>
        <v/>
      </c>
      <c r="J28" s="70" t="str">
        <f>IF('Test Sample Data'!J27="","",IF(SUM('Test Sample Data'!J$3:J$98)&gt;10,IF(AND(ISNUMBER('Test Sample Data'!J27),'Test Sample Data'!J27&lt;$C$108, 'Test Sample Data'!J27&gt;0),'Test Sample Data'!J27,$C$108),""))</f>
        <v/>
      </c>
      <c r="K28" s="70" t="str">
        <f>IF('Test Sample Data'!K27="","",IF(SUM('Test Sample Data'!K$3:K$98)&gt;10,IF(AND(ISNUMBER('Test Sample Data'!K27),'Test Sample Data'!K27&lt;$C$108, 'Test Sample Data'!K27&gt;0),'Test Sample Data'!K27,$C$108),""))</f>
        <v/>
      </c>
      <c r="L28" s="70" t="str">
        <f>IF('Test Sample Data'!L27="","",IF(SUM('Test Sample Data'!L$3:L$98)&gt;10,IF(AND(ISNUMBER('Test Sample Data'!L27),'Test Sample Data'!L27&lt;$C$108, 'Test Sample Data'!L27&gt;0),'Test Sample Data'!L27,$C$108),""))</f>
        <v/>
      </c>
      <c r="M28" s="70" t="str">
        <f>IF('Test Sample Data'!M27="","",IF(SUM('Test Sample Data'!M$3:M$98)&gt;10,IF(AND(ISNUMBER('Test Sample Data'!M27),'Test Sample Data'!M27&lt;$C$108, 'Test Sample Data'!M27&gt;0),'Test Sample Data'!M27,$C$108),""))</f>
        <v/>
      </c>
      <c r="N28" s="70" t="str">
        <f>IF('Test Sample Data'!N27="","",IF(SUM('Test Sample Data'!N$3:N$98)&gt;10,IF(AND(ISNUMBER('Test Sample Data'!N27),'Test Sample Data'!N27&lt;$C$108, 'Test Sample Data'!N27&gt;0),'Test Sample Data'!N27,$C$108),""))</f>
        <v/>
      </c>
      <c r="O28" s="69" t="str">
        <f>'miRNA Table'!B27</f>
        <v>hsa-miR-193b-3p</v>
      </c>
      <c r="P28" s="69" t="s">
        <v>54</v>
      </c>
      <c r="Q28" s="70">
        <f>IF('Control Sample Data'!C27="","",IF(SUM('Control Sample Data'!C$3:C$98)&gt;10,IF(AND(ISNUMBER('Control Sample Data'!C27),'Control Sample Data'!C27&lt;$C$108, 'Control Sample Data'!C27&gt;0),'Control Sample Data'!C27,$C$108),""))</f>
        <v>35</v>
      </c>
      <c r="R28" s="70">
        <f>IF('Control Sample Data'!D27="","",IF(SUM('Control Sample Data'!D$3:D$98)&gt;10,IF(AND(ISNUMBER('Control Sample Data'!D27),'Control Sample Data'!D27&lt;$C$108, 'Control Sample Data'!D27&gt;0),'Control Sample Data'!D27,$C$108),""))</f>
        <v>35</v>
      </c>
      <c r="S28" s="70">
        <f>IF('Control Sample Data'!E27="","",IF(SUM('Control Sample Data'!E$3:E$98)&gt;10,IF(AND(ISNUMBER('Control Sample Data'!E27),'Control Sample Data'!E27&lt;$C$108, 'Control Sample Data'!E27&gt;0),'Control Sample Data'!E27,$C$108),""))</f>
        <v>35</v>
      </c>
      <c r="T28" s="70" t="str">
        <f>IF('Control Sample Data'!F27="","",IF(SUM('Control Sample Data'!F$3:F$98)&gt;10,IF(AND(ISNUMBER('Control Sample Data'!F27),'Control Sample Data'!F27&lt;$C$108, 'Control Sample Data'!F27&gt;0),'Control Sample Data'!F27,$C$108),""))</f>
        <v/>
      </c>
      <c r="U28" s="70" t="str">
        <f>IF('Control Sample Data'!G27="","",IF(SUM('Control Sample Data'!G$3:G$98)&gt;10,IF(AND(ISNUMBER('Control Sample Data'!G27),'Control Sample Data'!G27&lt;$C$108, 'Control Sample Data'!G27&gt;0),'Control Sample Data'!G27,$C$108),""))</f>
        <v/>
      </c>
      <c r="V28" s="70" t="str">
        <f>IF('Control Sample Data'!H27="","",IF(SUM('Control Sample Data'!H$3:H$98)&gt;10,IF(AND(ISNUMBER('Control Sample Data'!H27),'Control Sample Data'!H27&lt;$C$108, 'Control Sample Data'!H27&gt;0),'Control Sample Data'!H27,$C$108),""))</f>
        <v/>
      </c>
      <c r="W28" s="70" t="str">
        <f>IF('Control Sample Data'!I27="","",IF(SUM('Control Sample Data'!I$3:I$98)&gt;10,IF(AND(ISNUMBER('Control Sample Data'!I27),'Control Sample Data'!I27&lt;$C$108, 'Control Sample Data'!I27&gt;0),'Control Sample Data'!I27,$C$108),""))</f>
        <v/>
      </c>
      <c r="X28" s="70" t="str">
        <f>IF('Control Sample Data'!J27="","",IF(SUM('Control Sample Data'!J$3:J$98)&gt;10,IF(AND(ISNUMBER('Control Sample Data'!J27),'Control Sample Data'!J27&lt;$C$108, 'Control Sample Data'!J27&gt;0),'Control Sample Data'!J27,$C$108),""))</f>
        <v/>
      </c>
      <c r="Y28" s="70" t="str">
        <f>IF('Control Sample Data'!K27="","",IF(SUM('Control Sample Data'!K$3:K$98)&gt;10,IF(AND(ISNUMBER('Control Sample Data'!K27),'Control Sample Data'!K27&lt;$C$108, 'Control Sample Data'!K27&gt;0),'Control Sample Data'!K27,$C$108),""))</f>
        <v/>
      </c>
      <c r="Z28" s="70" t="str">
        <f>IF('Control Sample Data'!L27="","",IF(SUM('Control Sample Data'!L$3:L$98)&gt;10,IF(AND(ISNUMBER('Control Sample Data'!L27),'Control Sample Data'!L27&lt;$C$108, 'Control Sample Data'!L27&gt;0),'Control Sample Data'!L27,$C$108),""))</f>
        <v/>
      </c>
      <c r="AA28" s="70" t="str">
        <f>IF('Control Sample Data'!M27="","",IF(SUM('Control Sample Data'!M$3:M$98)&gt;10,IF(AND(ISNUMBER('Control Sample Data'!M27),'Control Sample Data'!M27&lt;$C$108, 'Control Sample Data'!M27&gt;0),'Control Sample Data'!M27,$C$108),""))</f>
        <v/>
      </c>
      <c r="AB28" s="137" t="str">
        <f>IF('Control Sample Data'!N27="","",IF(SUM('Control Sample Data'!N$3:N$98)&gt;10,IF(AND(ISNUMBER('Control Sample Data'!N27),'Control Sample Data'!N27&lt;$C$108, 'Control Sample Data'!N27&gt;0),'Control Sample Data'!N27,$C$108),""))</f>
        <v/>
      </c>
      <c r="AC28" s="142">
        <f>IF(C28="","",IF(AND('miRNA Table'!$D$4="YES",'miRNA Table'!$D$6="YES"),C28-C$110,C28))</f>
        <v>35</v>
      </c>
      <c r="AD28" s="143">
        <f>IF(D28="","",IF(AND('miRNA Table'!$D$4="YES",'miRNA Table'!$D$6="YES"),D28-D$110,D28))</f>
        <v>35</v>
      </c>
      <c r="AE28" s="143">
        <f>IF(E28="","",IF(AND('miRNA Table'!$D$4="YES",'miRNA Table'!$D$6="YES"),E28-E$110,E28))</f>
        <v>35</v>
      </c>
      <c r="AF28" s="143" t="str">
        <f>IF(F28="","",IF(AND('miRNA Table'!$D$4="YES",'miRNA Table'!$D$6="YES"),F28-F$110,F28))</f>
        <v/>
      </c>
      <c r="AG28" s="143" t="str">
        <f>IF(G28="","",IF(AND('miRNA Table'!$D$4="YES",'miRNA Table'!$D$6="YES"),G28-G$110,G28))</f>
        <v/>
      </c>
      <c r="AH28" s="143" t="str">
        <f>IF(H28="","",IF(AND('miRNA Table'!$D$4="YES",'miRNA Table'!$D$6="YES"),H28-H$110,H28))</f>
        <v/>
      </c>
      <c r="AI28" s="143" t="str">
        <f>IF(I28="","",IF(AND('miRNA Table'!$D$4="YES",'miRNA Table'!$D$6="YES"),I28-I$110,I28))</f>
        <v/>
      </c>
      <c r="AJ28" s="143" t="str">
        <f>IF(J28="","",IF(AND('miRNA Table'!$D$4="YES",'miRNA Table'!$D$6="YES"),J28-J$110,J28))</f>
        <v/>
      </c>
      <c r="AK28" s="143" t="str">
        <f>IF(K28="","",IF(AND('miRNA Table'!$D$4="YES",'miRNA Table'!$D$6="YES"),K28-K$110,K28))</f>
        <v/>
      </c>
      <c r="AL28" s="143" t="str">
        <f>IF(L28="","",IF(AND('miRNA Table'!$D$4="YES",'miRNA Table'!$D$6="YES"),L28-L$110,L28))</f>
        <v/>
      </c>
      <c r="AM28" s="143" t="str">
        <f>IF(M28="","",IF(AND('miRNA Table'!$D$4="YES",'miRNA Table'!$D$6="YES"),M28-M$110,M28))</f>
        <v/>
      </c>
      <c r="AN28" s="144" t="str">
        <f>IF(N28="","",IF(AND('miRNA Table'!$D$4="YES",'miRNA Table'!$D$6="YES"),N28-N$110,N28))</f>
        <v/>
      </c>
      <c r="AO28" s="148">
        <f>IF(Q28="","",IF(AND('miRNA Table'!$D$4="YES",'miRNA Table'!$D$6="YES"),Q28-Q$110,Q28))</f>
        <v>35</v>
      </c>
      <c r="AP28" s="149">
        <f>IF(R28="","",IF(AND('miRNA Table'!$D$4="YES",'miRNA Table'!$D$6="YES"),R28-R$110,R28))</f>
        <v>35</v>
      </c>
      <c r="AQ28" s="149">
        <f>IF(S28="","",IF(AND('miRNA Table'!$D$4="YES",'miRNA Table'!$D$6="YES"),S28-S$110,S28))</f>
        <v>35</v>
      </c>
      <c r="AR28" s="149" t="str">
        <f>IF(T28="","",IF(AND('miRNA Table'!$D$4="YES",'miRNA Table'!$D$6="YES"),T28-T$110,T28))</f>
        <v/>
      </c>
      <c r="AS28" s="149" t="str">
        <f>IF(U28="","",IF(AND('miRNA Table'!$D$4="YES",'miRNA Table'!$D$6="YES"),U28-U$110,U28))</f>
        <v/>
      </c>
      <c r="AT28" s="149" t="str">
        <f>IF(V28="","",IF(AND('miRNA Table'!$D$4="YES",'miRNA Table'!$D$6="YES"),V28-V$110,V28))</f>
        <v/>
      </c>
      <c r="AU28" s="149" t="str">
        <f>IF(W28="","",IF(AND('miRNA Table'!$D$4="YES",'miRNA Table'!$D$6="YES"),W28-W$110,W28))</f>
        <v/>
      </c>
      <c r="AV28" s="149" t="str">
        <f>IF(X28="","",IF(AND('miRNA Table'!$D$4="YES",'miRNA Table'!$D$6="YES"),X28-X$110,X28))</f>
        <v/>
      </c>
      <c r="AW28" s="149" t="str">
        <f>IF(Y28="","",IF(AND('miRNA Table'!$D$4="YES",'miRNA Table'!$D$6="YES"),Y28-Y$110,Y28))</f>
        <v/>
      </c>
      <c r="AX28" s="149" t="str">
        <f>IF(Z28="","",IF(AND('miRNA Table'!$D$4="YES",'miRNA Table'!$D$6="YES"),Z28-Z$110,Z28))</f>
        <v/>
      </c>
      <c r="AY28" s="149" t="str">
        <f>IF(AA28="","",IF(AND('miRNA Table'!$D$4="YES",'miRNA Table'!$D$6="YES"),AA28-AA$110,AA28))</f>
        <v/>
      </c>
      <c r="AZ28" s="150" t="str">
        <f>IF(AB28="","",IF(AND('miRNA Table'!$D$4="YES",'miRNA Table'!$D$6="YES"),AB28-AB$110,AB28))</f>
        <v/>
      </c>
      <c r="BA28" s="130">
        <f>C111</f>
        <v>25.091216216216218</v>
      </c>
      <c r="BB28" s="131">
        <f t="shared" ref="BB28:BL28" si="52">D111</f>
        <v>24.843472222222225</v>
      </c>
      <c r="BC28" s="131">
        <f t="shared" si="52"/>
        <v>25.369090909090907</v>
      </c>
      <c r="BD28" s="131" t="str">
        <f t="shared" si="52"/>
        <v/>
      </c>
      <c r="BE28" s="131" t="str">
        <f t="shared" si="52"/>
        <v/>
      </c>
      <c r="BF28" s="131" t="str">
        <f t="shared" si="52"/>
        <v/>
      </c>
      <c r="BG28" s="131" t="str">
        <f t="shared" si="52"/>
        <v/>
      </c>
      <c r="BH28" s="131" t="str">
        <f t="shared" si="52"/>
        <v/>
      </c>
      <c r="BI28" s="131" t="str">
        <f t="shared" si="52"/>
        <v/>
      </c>
      <c r="BJ28" s="131" t="str">
        <f t="shared" si="52"/>
        <v/>
      </c>
      <c r="BK28" s="131" t="str">
        <f t="shared" si="52"/>
        <v/>
      </c>
      <c r="BL28" s="132" t="str">
        <f t="shared" si="52"/>
        <v/>
      </c>
      <c r="BM28" s="133">
        <f>Q111</f>
        <v>26.563333333333336</v>
      </c>
      <c r="BN28" s="131">
        <f t="shared" ref="BN28:BX28" si="53">R111</f>
        <v>26.460422535211265</v>
      </c>
      <c r="BO28" s="131">
        <f t="shared" si="53"/>
        <v>26.846027397260279</v>
      </c>
      <c r="BP28" s="131" t="str">
        <f t="shared" si="53"/>
        <v/>
      </c>
      <c r="BQ28" s="131" t="str">
        <f t="shared" si="53"/>
        <v/>
      </c>
      <c r="BR28" s="131" t="str">
        <f t="shared" si="53"/>
        <v/>
      </c>
      <c r="BS28" s="131" t="str">
        <f t="shared" si="53"/>
        <v/>
      </c>
      <c r="BT28" s="131" t="str">
        <f t="shared" si="53"/>
        <v/>
      </c>
      <c r="BU28" s="131" t="str">
        <f t="shared" si="53"/>
        <v/>
      </c>
      <c r="BV28" s="131" t="str">
        <f t="shared" si="53"/>
        <v/>
      </c>
      <c r="BW28" s="131" t="str">
        <f t="shared" si="53"/>
        <v/>
      </c>
      <c r="BX28" s="132" t="str">
        <f t="shared" si="53"/>
        <v/>
      </c>
      <c r="BY28" s="68" t="str">
        <f t="shared" si="16"/>
        <v>hsa-miR-193b-3p</v>
      </c>
      <c r="BZ28" s="69" t="s">
        <v>54</v>
      </c>
      <c r="CA28" s="70">
        <f t="shared" si="17"/>
        <v>15.46833333333333</v>
      </c>
      <c r="CB28" s="70">
        <f t="shared" si="18"/>
        <v>15.373333333333335</v>
      </c>
      <c r="CC28" s="70">
        <f t="shared" si="19"/>
        <v>15.416666666666668</v>
      </c>
      <c r="CD28" s="70" t="str">
        <f t="shared" si="20"/>
        <v/>
      </c>
      <c r="CE28" s="70" t="str">
        <f t="shared" si="21"/>
        <v/>
      </c>
      <c r="CF28" s="70" t="str">
        <f t="shared" si="22"/>
        <v/>
      </c>
      <c r="CG28" s="70" t="str">
        <f t="shared" si="23"/>
        <v/>
      </c>
      <c r="CH28" s="70" t="str">
        <f t="shared" si="24"/>
        <v/>
      </c>
      <c r="CI28" s="70" t="str">
        <f t="shared" si="25"/>
        <v/>
      </c>
      <c r="CJ28" s="70" t="str">
        <f t="shared" si="26"/>
        <v/>
      </c>
      <c r="CK28" s="70" t="str">
        <f t="shared" si="27"/>
        <v/>
      </c>
      <c r="CL28" s="70" t="str">
        <f t="shared" si="28"/>
        <v/>
      </c>
      <c r="CM28" s="70">
        <f t="shared" si="29"/>
        <v>15.146666666666665</v>
      </c>
      <c r="CN28" s="70">
        <f t="shared" si="30"/>
        <v>15.268333333333334</v>
      </c>
      <c r="CO28" s="70">
        <f t="shared" si="31"/>
        <v>15.105</v>
      </c>
      <c r="CP28" s="70" t="str">
        <f t="shared" si="32"/>
        <v/>
      </c>
      <c r="CQ28" s="70" t="str">
        <f t="shared" si="33"/>
        <v/>
      </c>
      <c r="CR28" s="70" t="str">
        <f t="shared" si="34"/>
        <v/>
      </c>
      <c r="CS28" s="70" t="str">
        <f t="shared" si="35"/>
        <v/>
      </c>
      <c r="CT28" s="70" t="str">
        <f t="shared" si="36"/>
        <v/>
      </c>
      <c r="CU28" s="70" t="str">
        <f t="shared" si="37"/>
        <v/>
      </c>
      <c r="CV28" s="70" t="str">
        <f t="shared" si="38"/>
        <v/>
      </c>
      <c r="CW28" s="70" t="str">
        <f t="shared" si="39"/>
        <v/>
      </c>
      <c r="CX28" s="70" t="str">
        <f t="shared" si="40"/>
        <v/>
      </c>
      <c r="CY28" s="41">
        <f t="shared" si="41"/>
        <v>15.419444444444444</v>
      </c>
      <c r="CZ28" s="41">
        <f t="shared" si="42"/>
        <v>15.173333333333332</v>
      </c>
      <c r="DA28" s="71" t="str">
        <f t="shared" si="43"/>
        <v>hsa-miR-193b-3p</v>
      </c>
      <c r="DB28" s="69" t="s">
        <v>144</v>
      </c>
      <c r="DC28" s="72">
        <f t="shared" si="2"/>
        <v>2.2058078793939433E-5</v>
      </c>
      <c r="DD28" s="72">
        <f t="shared" si="3"/>
        <v>2.3559470927800502E-5</v>
      </c>
      <c r="DE28" s="72">
        <f t="shared" si="4"/>
        <v>2.2862351636912248E-5</v>
      </c>
      <c r="DF28" s="72" t="str">
        <f t="shared" si="5"/>
        <v/>
      </c>
      <c r="DG28" s="72" t="str">
        <f t="shared" si="6"/>
        <v/>
      </c>
      <c r="DH28" s="72" t="str">
        <f t="shared" si="7"/>
        <v/>
      </c>
      <c r="DI28" s="72" t="str">
        <f t="shared" si="8"/>
        <v/>
      </c>
      <c r="DJ28" s="72" t="str">
        <f t="shared" si="9"/>
        <v/>
      </c>
      <c r="DK28" s="72" t="str">
        <f t="shared" si="10"/>
        <v/>
      </c>
      <c r="DL28" s="72" t="str">
        <f t="shared" si="11"/>
        <v/>
      </c>
      <c r="DM28" s="72" t="str">
        <f t="shared" si="44"/>
        <v/>
      </c>
      <c r="DN28" s="72" t="str">
        <f t="shared" si="45"/>
        <v/>
      </c>
      <c r="DO28" s="72">
        <f t="shared" si="49"/>
        <v>2.7567602563207533E-5</v>
      </c>
      <c r="DP28" s="72">
        <f t="shared" si="49"/>
        <v>2.5338078824993164E-5</v>
      </c>
      <c r="DQ28" s="72">
        <f t="shared" si="49"/>
        <v>2.8375394977208331E-5</v>
      </c>
      <c r="DR28" s="72" t="str">
        <f t="shared" si="49"/>
        <v/>
      </c>
      <c r="DS28" s="72" t="str">
        <f t="shared" si="49"/>
        <v/>
      </c>
      <c r="DT28" s="72" t="str">
        <f t="shared" si="49"/>
        <v/>
      </c>
      <c r="DU28" s="72" t="str">
        <f t="shared" si="50"/>
        <v/>
      </c>
      <c r="DV28" s="72" t="str">
        <f t="shared" si="50"/>
        <v/>
      </c>
      <c r="DW28" s="72" t="str">
        <f t="shared" si="50"/>
        <v/>
      </c>
      <c r="DX28" s="72" t="str">
        <f t="shared" si="48"/>
        <v/>
      </c>
      <c r="DY28" s="72" t="str">
        <f t="shared" si="46"/>
        <v/>
      </c>
      <c r="DZ28" s="72" t="str">
        <f t="shared" si="47"/>
        <v/>
      </c>
    </row>
    <row r="29" spans="1:130" ht="15" customHeight="1" x14ac:dyDescent="0.25">
      <c r="A29" s="76" t="str">
        <f>'miRNA Table'!B28</f>
        <v>hsa-miR-183-5p</v>
      </c>
      <c r="B29" s="69" t="s">
        <v>55</v>
      </c>
      <c r="C29" s="70">
        <f>IF('Test Sample Data'!C28="","",IF(SUM('Test Sample Data'!C$3:C$98)&gt;10,IF(AND(ISNUMBER('Test Sample Data'!C28),'Test Sample Data'!C28&lt;$C$108, 'Test Sample Data'!C28&gt;0),'Test Sample Data'!C28,$C$108),""))</f>
        <v>31.18</v>
      </c>
      <c r="D29" s="70">
        <f>IF('Test Sample Data'!D28="","",IF(SUM('Test Sample Data'!D$3:D$98)&gt;10,IF(AND(ISNUMBER('Test Sample Data'!D28),'Test Sample Data'!D28&lt;$C$108, 'Test Sample Data'!D28&gt;0),'Test Sample Data'!D28,$C$108),""))</f>
        <v>30.82</v>
      </c>
      <c r="E29" s="70">
        <f>IF('Test Sample Data'!E28="","",IF(SUM('Test Sample Data'!E$3:E$98)&gt;10,IF(AND(ISNUMBER('Test Sample Data'!E28),'Test Sample Data'!E28&lt;$C$108, 'Test Sample Data'!E28&gt;0),'Test Sample Data'!E28,$C$108),""))</f>
        <v>31.32</v>
      </c>
      <c r="F29" s="70" t="str">
        <f>IF('Test Sample Data'!F28="","",IF(SUM('Test Sample Data'!F$3:F$98)&gt;10,IF(AND(ISNUMBER('Test Sample Data'!F28),'Test Sample Data'!F28&lt;$C$108, 'Test Sample Data'!F28&gt;0),'Test Sample Data'!F28,$C$108),""))</f>
        <v/>
      </c>
      <c r="G29" s="70" t="str">
        <f>IF('Test Sample Data'!G28="","",IF(SUM('Test Sample Data'!G$3:G$98)&gt;10,IF(AND(ISNUMBER('Test Sample Data'!G28),'Test Sample Data'!G28&lt;$C$108, 'Test Sample Data'!G28&gt;0),'Test Sample Data'!G28,$C$108),""))</f>
        <v/>
      </c>
      <c r="H29" s="70" t="str">
        <f>IF('Test Sample Data'!H28="","",IF(SUM('Test Sample Data'!H$3:H$98)&gt;10,IF(AND(ISNUMBER('Test Sample Data'!H28),'Test Sample Data'!H28&lt;$C$108, 'Test Sample Data'!H28&gt;0),'Test Sample Data'!H28,$C$108),""))</f>
        <v/>
      </c>
      <c r="I29" s="70" t="str">
        <f>IF('Test Sample Data'!I28="","",IF(SUM('Test Sample Data'!I$3:I$98)&gt;10,IF(AND(ISNUMBER('Test Sample Data'!I28),'Test Sample Data'!I28&lt;$C$108, 'Test Sample Data'!I28&gt;0),'Test Sample Data'!I28,$C$108),""))</f>
        <v/>
      </c>
      <c r="J29" s="70" t="str">
        <f>IF('Test Sample Data'!J28="","",IF(SUM('Test Sample Data'!J$3:J$98)&gt;10,IF(AND(ISNUMBER('Test Sample Data'!J28),'Test Sample Data'!J28&lt;$C$108, 'Test Sample Data'!J28&gt;0),'Test Sample Data'!J28,$C$108),""))</f>
        <v/>
      </c>
      <c r="K29" s="70" t="str">
        <f>IF('Test Sample Data'!K28="","",IF(SUM('Test Sample Data'!K$3:K$98)&gt;10,IF(AND(ISNUMBER('Test Sample Data'!K28),'Test Sample Data'!K28&lt;$C$108, 'Test Sample Data'!K28&gt;0),'Test Sample Data'!K28,$C$108),""))</f>
        <v/>
      </c>
      <c r="L29" s="70" t="str">
        <f>IF('Test Sample Data'!L28="","",IF(SUM('Test Sample Data'!L$3:L$98)&gt;10,IF(AND(ISNUMBER('Test Sample Data'!L28),'Test Sample Data'!L28&lt;$C$108, 'Test Sample Data'!L28&gt;0),'Test Sample Data'!L28,$C$108),""))</f>
        <v/>
      </c>
      <c r="M29" s="70" t="str">
        <f>IF('Test Sample Data'!M28="","",IF(SUM('Test Sample Data'!M$3:M$98)&gt;10,IF(AND(ISNUMBER('Test Sample Data'!M28),'Test Sample Data'!M28&lt;$C$108, 'Test Sample Data'!M28&gt;0),'Test Sample Data'!M28,$C$108),""))</f>
        <v/>
      </c>
      <c r="N29" s="70" t="str">
        <f>IF('Test Sample Data'!N28="","",IF(SUM('Test Sample Data'!N$3:N$98)&gt;10,IF(AND(ISNUMBER('Test Sample Data'!N28),'Test Sample Data'!N28&lt;$C$108, 'Test Sample Data'!N28&gt;0),'Test Sample Data'!N28,$C$108),""))</f>
        <v/>
      </c>
      <c r="O29" s="69" t="str">
        <f>'miRNA Table'!B28</f>
        <v>hsa-miR-183-5p</v>
      </c>
      <c r="P29" s="69" t="s">
        <v>55</v>
      </c>
      <c r="Q29" s="70">
        <f>IF('Control Sample Data'!C28="","",IF(SUM('Control Sample Data'!C$3:C$98)&gt;10,IF(AND(ISNUMBER('Control Sample Data'!C28),'Control Sample Data'!C28&lt;$C$108, 'Control Sample Data'!C28&gt;0),'Control Sample Data'!C28,$C$108),""))</f>
        <v>29.25</v>
      </c>
      <c r="R29" s="70">
        <f>IF('Control Sample Data'!D28="","",IF(SUM('Control Sample Data'!D$3:D$98)&gt;10,IF(AND(ISNUMBER('Control Sample Data'!D28),'Control Sample Data'!D28&lt;$C$108, 'Control Sample Data'!D28&gt;0),'Control Sample Data'!D28,$C$108),""))</f>
        <v>29.17</v>
      </c>
      <c r="S29" s="70">
        <f>IF('Control Sample Data'!E28="","",IF(SUM('Control Sample Data'!E$3:E$98)&gt;10,IF(AND(ISNUMBER('Control Sample Data'!E28),'Control Sample Data'!E28&lt;$C$108, 'Control Sample Data'!E28&gt;0),'Control Sample Data'!E28,$C$108),""))</f>
        <v>28.79</v>
      </c>
      <c r="T29" s="70" t="str">
        <f>IF('Control Sample Data'!F28="","",IF(SUM('Control Sample Data'!F$3:F$98)&gt;10,IF(AND(ISNUMBER('Control Sample Data'!F28),'Control Sample Data'!F28&lt;$C$108, 'Control Sample Data'!F28&gt;0),'Control Sample Data'!F28,$C$108),""))</f>
        <v/>
      </c>
      <c r="U29" s="70" t="str">
        <f>IF('Control Sample Data'!G28="","",IF(SUM('Control Sample Data'!G$3:G$98)&gt;10,IF(AND(ISNUMBER('Control Sample Data'!G28),'Control Sample Data'!G28&lt;$C$108, 'Control Sample Data'!G28&gt;0),'Control Sample Data'!G28,$C$108),""))</f>
        <v/>
      </c>
      <c r="V29" s="70" t="str">
        <f>IF('Control Sample Data'!H28="","",IF(SUM('Control Sample Data'!H$3:H$98)&gt;10,IF(AND(ISNUMBER('Control Sample Data'!H28),'Control Sample Data'!H28&lt;$C$108, 'Control Sample Data'!H28&gt;0),'Control Sample Data'!H28,$C$108),""))</f>
        <v/>
      </c>
      <c r="W29" s="70" t="str">
        <f>IF('Control Sample Data'!I28="","",IF(SUM('Control Sample Data'!I$3:I$98)&gt;10,IF(AND(ISNUMBER('Control Sample Data'!I28),'Control Sample Data'!I28&lt;$C$108, 'Control Sample Data'!I28&gt;0),'Control Sample Data'!I28,$C$108),""))</f>
        <v/>
      </c>
      <c r="X29" s="70" t="str">
        <f>IF('Control Sample Data'!J28="","",IF(SUM('Control Sample Data'!J$3:J$98)&gt;10,IF(AND(ISNUMBER('Control Sample Data'!J28),'Control Sample Data'!J28&lt;$C$108, 'Control Sample Data'!J28&gt;0),'Control Sample Data'!J28,$C$108),""))</f>
        <v/>
      </c>
      <c r="Y29" s="70" t="str">
        <f>IF('Control Sample Data'!K28="","",IF(SUM('Control Sample Data'!K$3:K$98)&gt;10,IF(AND(ISNUMBER('Control Sample Data'!K28),'Control Sample Data'!K28&lt;$C$108, 'Control Sample Data'!K28&gt;0),'Control Sample Data'!K28,$C$108),""))</f>
        <v/>
      </c>
      <c r="Z29" s="70" t="str">
        <f>IF('Control Sample Data'!L28="","",IF(SUM('Control Sample Data'!L$3:L$98)&gt;10,IF(AND(ISNUMBER('Control Sample Data'!L28),'Control Sample Data'!L28&lt;$C$108, 'Control Sample Data'!L28&gt;0),'Control Sample Data'!L28,$C$108),""))</f>
        <v/>
      </c>
      <c r="AA29" s="70" t="str">
        <f>IF('Control Sample Data'!M28="","",IF(SUM('Control Sample Data'!M$3:M$98)&gt;10,IF(AND(ISNUMBER('Control Sample Data'!M28),'Control Sample Data'!M28&lt;$C$108, 'Control Sample Data'!M28&gt;0),'Control Sample Data'!M28,$C$108),""))</f>
        <v/>
      </c>
      <c r="AB29" s="137" t="str">
        <f>IF('Control Sample Data'!N28="","",IF(SUM('Control Sample Data'!N$3:N$98)&gt;10,IF(AND(ISNUMBER('Control Sample Data'!N28),'Control Sample Data'!N28&lt;$C$108, 'Control Sample Data'!N28&gt;0),'Control Sample Data'!N28,$C$108),""))</f>
        <v/>
      </c>
      <c r="AC29" s="142">
        <f>IF(C29="","",IF(AND('miRNA Table'!$D$4="YES",'miRNA Table'!$D$6="YES"),C29-C$110,C29))</f>
        <v>31.18</v>
      </c>
      <c r="AD29" s="143">
        <f>IF(D29="","",IF(AND('miRNA Table'!$D$4="YES",'miRNA Table'!$D$6="YES"),D29-D$110,D29))</f>
        <v>30.82</v>
      </c>
      <c r="AE29" s="143">
        <f>IF(E29="","",IF(AND('miRNA Table'!$D$4="YES",'miRNA Table'!$D$6="YES"),E29-E$110,E29))</f>
        <v>31.32</v>
      </c>
      <c r="AF29" s="143" t="str">
        <f>IF(F29="","",IF(AND('miRNA Table'!$D$4="YES",'miRNA Table'!$D$6="YES"),F29-F$110,F29))</f>
        <v/>
      </c>
      <c r="AG29" s="143" t="str">
        <f>IF(G29="","",IF(AND('miRNA Table'!$D$4="YES",'miRNA Table'!$D$6="YES"),G29-G$110,G29))</f>
        <v/>
      </c>
      <c r="AH29" s="143" t="str">
        <f>IF(H29="","",IF(AND('miRNA Table'!$D$4="YES",'miRNA Table'!$D$6="YES"),H29-H$110,H29))</f>
        <v/>
      </c>
      <c r="AI29" s="143" t="str">
        <f>IF(I29="","",IF(AND('miRNA Table'!$D$4="YES",'miRNA Table'!$D$6="YES"),I29-I$110,I29))</f>
        <v/>
      </c>
      <c r="AJ29" s="143" t="str">
        <f>IF(J29="","",IF(AND('miRNA Table'!$D$4="YES",'miRNA Table'!$D$6="YES"),J29-J$110,J29))</f>
        <v/>
      </c>
      <c r="AK29" s="143" t="str">
        <f>IF(K29="","",IF(AND('miRNA Table'!$D$4="YES",'miRNA Table'!$D$6="YES"),K29-K$110,K29))</f>
        <v/>
      </c>
      <c r="AL29" s="143" t="str">
        <f>IF(L29="","",IF(AND('miRNA Table'!$D$4="YES",'miRNA Table'!$D$6="YES"),L29-L$110,L29))</f>
        <v/>
      </c>
      <c r="AM29" s="143" t="str">
        <f>IF(M29="","",IF(AND('miRNA Table'!$D$4="YES",'miRNA Table'!$D$6="YES"),M29-M$110,M29))</f>
        <v/>
      </c>
      <c r="AN29" s="144" t="str">
        <f>IF(N29="","",IF(AND('miRNA Table'!$D$4="YES",'miRNA Table'!$D$6="YES"),N29-N$110,N29))</f>
        <v/>
      </c>
      <c r="AO29" s="148">
        <f>IF(Q29="","",IF(AND('miRNA Table'!$D$4="YES",'miRNA Table'!$D$6="YES"),Q29-Q$110,Q29))</f>
        <v>29.25</v>
      </c>
      <c r="AP29" s="149">
        <f>IF(R29="","",IF(AND('miRNA Table'!$D$4="YES",'miRNA Table'!$D$6="YES"),R29-R$110,R29))</f>
        <v>29.17</v>
      </c>
      <c r="AQ29" s="149">
        <f>IF(S29="","",IF(AND('miRNA Table'!$D$4="YES",'miRNA Table'!$D$6="YES"),S29-S$110,S29))</f>
        <v>28.79</v>
      </c>
      <c r="AR29" s="149" t="str">
        <f>IF(T29="","",IF(AND('miRNA Table'!$D$4="YES",'miRNA Table'!$D$6="YES"),T29-T$110,T29))</f>
        <v/>
      </c>
      <c r="AS29" s="149" t="str">
        <f>IF(U29="","",IF(AND('miRNA Table'!$D$4="YES",'miRNA Table'!$D$6="YES"),U29-U$110,U29))</f>
        <v/>
      </c>
      <c r="AT29" s="149" t="str">
        <f>IF(V29="","",IF(AND('miRNA Table'!$D$4="YES",'miRNA Table'!$D$6="YES"),V29-V$110,V29))</f>
        <v/>
      </c>
      <c r="AU29" s="149" t="str">
        <f>IF(W29="","",IF(AND('miRNA Table'!$D$4="YES",'miRNA Table'!$D$6="YES"),W29-W$110,W29))</f>
        <v/>
      </c>
      <c r="AV29" s="149" t="str">
        <f>IF(X29="","",IF(AND('miRNA Table'!$D$4="YES",'miRNA Table'!$D$6="YES"),X29-X$110,X29))</f>
        <v/>
      </c>
      <c r="AW29" s="149" t="str">
        <f>IF(Y29="","",IF(AND('miRNA Table'!$D$4="YES",'miRNA Table'!$D$6="YES"),Y29-Y$110,Y29))</f>
        <v/>
      </c>
      <c r="AX29" s="149" t="str">
        <f>IF(Z29="","",IF(AND('miRNA Table'!$D$4="YES",'miRNA Table'!$D$6="YES"),Z29-Z$110,Z29))</f>
        <v/>
      </c>
      <c r="AY29" s="149" t="str">
        <f>IF(AA29="","",IF(AND('miRNA Table'!$D$4="YES",'miRNA Table'!$D$6="YES"),AA29-AA$110,AA29))</f>
        <v/>
      </c>
      <c r="AZ29" s="150" t="str">
        <f>IF(AB29="","",IF(AND('miRNA Table'!$D$4="YES",'miRNA Table'!$D$6="YES"),AB29-AB$110,AB29))</f>
        <v/>
      </c>
      <c r="BY29" s="68" t="str">
        <f t="shared" si="16"/>
        <v>hsa-miR-183-5p</v>
      </c>
      <c r="BZ29" s="69" t="s">
        <v>55</v>
      </c>
      <c r="CA29" s="70">
        <f t="shared" si="17"/>
        <v>11.64833333333333</v>
      </c>
      <c r="CB29" s="70">
        <f t="shared" si="18"/>
        <v>11.193333333333335</v>
      </c>
      <c r="CC29" s="70">
        <f t="shared" si="19"/>
        <v>11.736666666666668</v>
      </c>
      <c r="CD29" s="70" t="str">
        <f t="shared" si="20"/>
        <v/>
      </c>
      <c r="CE29" s="70" t="str">
        <f t="shared" si="21"/>
        <v/>
      </c>
      <c r="CF29" s="70" t="str">
        <f t="shared" si="22"/>
        <v/>
      </c>
      <c r="CG29" s="70" t="str">
        <f t="shared" si="23"/>
        <v/>
      </c>
      <c r="CH29" s="70" t="str">
        <f t="shared" si="24"/>
        <v/>
      </c>
      <c r="CI29" s="70" t="str">
        <f t="shared" si="25"/>
        <v/>
      </c>
      <c r="CJ29" s="70" t="str">
        <f t="shared" si="26"/>
        <v/>
      </c>
      <c r="CK29" s="70" t="str">
        <f t="shared" si="27"/>
        <v/>
      </c>
      <c r="CL29" s="70" t="str">
        <f t="shared" si="28"/>
        <v/>
      </c>
      <c r="CM29" s="70">
        <f t="shared" si="29"/>
        <v>9.3966666666666647</v>
      </c>
      <c r="CN29" s="70">
        <f t="shared" si="30"/>
        <v>9.4383333333333361</v>
      </c>
      <c r="CO29" s="70">
        <f t="shared" si="31"/>
        <v>8.8949999999999996</v>
      </c>
      <c r="CP29" s="70" t="str">
        <f t="shared" si="32"/>
        <v/>
      </c>
      <c r="CQ29" s="70" t="str">
        <f t="shared" si="33"/>
        <v/>
      </c>
      <c r="CR29" s="70" t="str">
        <f t="shared" si="34"/>
        <v/>
      </c>
      <c r="CS29" s="70" t="str">
        <f t="shared" si="35"/>
        <v/>
      </c>
      <c r="CT29" s="70" t="str">
        <f t="shared" si="36"/>
        <v/>
      </c>
      <c r="CU29" s="70" t="str">
        <f t="shared" si="37"/>
        <v/>
      </c>
      <c r="CV29" s="70" t="str">
        <f t="shared" si="38"/>
        <v/>
      </c>
      <c r="CW29" s="70" t="str">
        <f t="shared" si="39"/>
        <v/>
      </c>
      <c r="CX29" s="70" t="str">
        <f t="shared" si="40"/>
        <v/>
      </c>
      <c r="CY29" s="41">
        <f t="shared" si="41"/>
        <v>11.526111111111112</v>
      </c>
      <c r="CZ29" s="41">
        <f t="shared" si="42"/>
        <v>9.2433333333333341</v>
      </c>
      <c r="DA29" s="71" t="str">
        <f t="shared" si="43"/>
        <v>hsa-miR-183-5p</v>
      </c>
      <c r="DB29" s="69" t="s">
        <v>145</v>
      </c>
      <c r="DC29" s="72">
        <f t="shared" si="2"/>
        <v>3.1153171590121134E-4</v>
      </c>
      <c r="DD29" s="72">
        <f t="shared" si="3"/>
        <v>4.2704231936320074E-4</v>
      </c>
      <c r="DE29" s="72">
        <f t="shared" si="4"/>
        <v>2.9302945963507473E-4</v>
      </c>
      <c r="DF29" s="72" t="str">
        <f t="shared" si="5"/>
        <v/>
      </c>
      <c r="DG29" s="72" t="str">
        <f t="shared" si="6"/>
        <v/>
      </c>
      <c r="DH29" s="72" t="str">
        <f t="shared" si="7"/>
        <v/>
      </c>
      <c r="DI29" s="72" t="str">
        <f t="shared" si="8"/>
        <v/>
      </c>
      <c r="DJ29" s="72" t="str">
        <f t="shared" si="9"/>
        <v/>
      </c>
      <c r="DK29" s="72" t="str">
        <f t="shared" si="10"/>
        <v/>
      </c>
      <c r="DL29" s="72" t="str">
        <f t="shared" si="11"/>
        <v/>
      </c>
      <c r="DM29" s="72" t="str">
        <f t="shared" si="44"/>
        <v/>
      </c>
      <c r="DN29" s="72" t="str">
        <f t="shared" si="45"/>
        <v/>
      </c>
      <c r="DO29" s="72">
        <f t="shared" si="49"/>
        <v>1.4836158830425798E-3</v>
      </c>
      <c r="DP29" s="72">
        <f t="shared" si="49"/>
        <v>1.4413802187786733E-3</v>
      </c>
      <c r="DQ29" s="72">
        <f t="shared" si="49"/>
        <v>2.1005749813620684E-3</v>
      </c>
      <c r="DR29" s="72" t="str">
        <f t="shared" si="49"/>
        <v/>
      </c>
      <c r="DS29" s="72" t="str">
        <f t="shared" si="49"/>
        <v/>
      </c>
      <c r="DT29" s="72" t="str">
        <f t="shared" si="49"/>
        <v/>
      </c>
      <c r="DU29" s="72" t="str">
        <f t="shared" si="50"/>
        <v/>
      </c>
      <c r="DV29" s="72" t="str">
        <f t="shared" si="50"/>
        <v/>
      </c>
      <c r="DW29" s="72" t="str">
        <f t="shared" si="50"/>
        <v/>
      </c>
      <c r="DX29" s="72" t="str">
        <f t="shared" si="48"/>
        <v/>
      </c>
      <c r="DY29" s="72" t="str">
        <f t="shared" si="46"/>
        <v/>
      </c>
      <c r="DZ29" s="72" t="str">
        <f t="shared" si="47"/>
        <v/>
      </c>
    </row>
    <row r="30" spans="1:130" ht="15" customHeight="1" x14ac:dyDescent="0.25">
      <c r="A30" s="76" t="str">
        <f>'miRNA Table'!B29</f>
        <v>hsa-miR-34c-5p</v>
      </c>
      <c r="B30" s="69" t="s">
        <v>56</v>
      </c>
      <c r="C30" s="70">
        <f>IF('Test Sample Data'!C29="","",IF(SUM('Test Sample Data'!C$3:C$98)&gt;10,IF(AND(ISNUMBER('Test Sample Data'!C29),'Test Sample Data'!C29&lt;$C$108, 'Test Sample Data'!C29&gt;0),'Test Sample Data'!C29,$C$108),""))</f>
        <v>13.53</v>
      </c>
      <c r="D30" s="70">
        <f>IF('Test Sample Data'!D29="","",IF(SUM('Test Sample Data'!D$3:D$98)&gt;10,IF(AND(ISNUMBER('Test Sample Data'!D29),'Test Sample Data'!D29&lt;$C$108, 'Test Sample Data'!D29&gt;0),'Test Sample Data'!D29,$C$108),""))</f>
        <v>13.59</v>
      </c>
      <c r="E30" s="70">
        <f>IF('Test Sample Data'!E29="","",IF(SUM('Test Sample Data'!E$3:E$98)&gt;10,IF(AND(ISNUMBER('Test Sample Data'!E29),'Test Sample Data'!E29&lt;$C$108, 'Test Sample Data'!E29&gt;0),'Test Sample Data'!E29,$C$108),""))</f>
        <v>13.59</v>
      </c>
      <c r="F30" s="70" t="str">
        <f>IF('Test Sample Data'!F29="","",IF(SUM('Test Sample Data'!F$3:F$98)&gt;10,IF(AND(ISNUMBER('Test Sample Data'!F29),'Test Sample Data'!F29&lt;$C$108, 'Test Sample Data'!F29&gt;0),'Test Sample Data'!F29,$C$108),""))</f>
        <v/>
      </c>
      <c r="G30" s="70" t="str">
        <f>IF('Test Sample Data'!G29="","",IF(SUM('Test Sample Data'!G$3:G$98)&gt;10,IF(AND(ISNUMBER('Test Sample Data'!G29),'Test Sample Data'!G29&lt;$C$108, 'Test Sample Data'!G29&gt;0),'Test Sample Data'!G29,$C$108),""))</f>
        <v/>
      </c>
      <c r="H30" s="70" t="str">
        <f>IF('Test Sample Data'!H29="","",IF(SUM('Test Sample Data'!H$3:H$98)&gt;10,IF(AND(ISNUMBER('Test Sample Data'!H29),'Test Sample Data'!H29&lt;$C$108, 'Test Sample Data'!H29&gt;0),'Test Sample Data'!H29,$C$108),""))</f>
        <v/>
      </c>
      <c r="I30" s="70" t="str">
        <f>IF('Test Sample Data'!I29="","",IF(SUM('Test Sample Data'!I$3:I$98)&gt;10,IF(AND(ISNUMBER('Test Sample Data'!I29),'Test Sample Data'!I29&lt;$C$108, 'Test Sample Data'!I29&gt;0),'Test Sample Data'!I29,$C$108),""))</f>
        <v/>
      </c>
      <c r="J30" s="70" t="str">
        <f>IF('Test Sample Data'!J29="","",IF(SUM('Test Sample Data'!J$3:J$98)&gt;10,IF(AND(ISNUMBER('Test Sample Data'!J29),'Test Sample Data'!J29&lt;$C$108, 'Test Sample Data'!J29&gt;0),'Test Sample Data'!J29,$C$108),""))</f>
        <v/>
      </c>
      <c r="K30" s="70" t="str">
        <f>IF('Test Sample Data'!K29="","",IF(SUM('Test Sample Data'!K$3:K$98)&gt;10,IF(AND(ISNUMBER('Test Sample Data'!K29),'Test Sample Data'!K29&lt;$C$108, 'Test Sample Data'!K29&gt;0),'Test Sample Data'!K29,$C$108),""))</f>
        <v/>
      </c>
      <c r="L30" s="70" t="str">
        <f>IF('Test Sample Data'!L29="","",IF(SUM('Test Sample Data'!L$3:L$98)&gt;10,IF(AND(ISNUMBER('Test Sample Data'!L29),'Test Sample Data'!L29&lt;$C$108, 'Test Sample Data'!L29&gt;0),'Test Sample Data'!L29,$C$108),""))</f>
        <v/>
      </c>
      <c r="M30" s="70" t="str">
        <f>IF('Test Sample Data'!M29="","",IF(SUM('Test Sample Data'!M$3:M$98)&gt;10,IF(AND(ISNUMBER('Test Sample Data'!M29),'Test Sample Data'!M29&lt;$C$108, 'Test Sample Data'!M29&gt;0),'Test Sample Data'!M29,$C$108),""))</f>
        <v/>
      </c>
      <c r="N30" s="70" t="str">
        <f>IF('Test Sample Data'!N29="","",IF(SUM('Test Sample Data'!N$3:N$98)&gt;10,IF(AND(ISNUMBER('Test Sample Data'!N29),'Test Sample Data'!N29&lt;$C$108, 'Test Sample Data'!N29&gt;0),'Test Sample Data'!N29,$C$108),""))</f>
        <v/>
      </c>
      <c r="O30" s="69" t="str">
        <f>'miRNA Table'!B29</f>
        <v>hsa-miR-34c-5p</v>
      </c>
      <c r="P30" s="69" t="s">
        <v>56</v>
      </c>
      <c r="Q30" s="70">
        <f>IF('Control Sample Data'!C29="","",IF(SUM('Control Sample Data'!C$3:C$98)&gt;10,IF(AND(ISNUMBER('Control Sample Data'!C29),'Control Sample Data'!C29&lt;$C$108, 'Control Sample Data'!C29&gt;0),'Control Sample Data'!C29,$C$108),""))</f>
        <v>22.38</v>
      </c>
      <c r="R30" s="70">
        <f>IF('Control Sample Data'!D29="","",IF(SUM('Control Sample Data'!D$3:D$98)&gt;10,IF(AND(ISNUMBER('Control Sample Data'!D29),'Control Sample Data'!D29&lt;$C$108, 'Control Sample Data'!D29&gt;0),'Control Sample Data'!D29,$C$108),""))</f>
        <v>22.43</v>
      </c>
      <c r="S30" s="70">
        <f>IF('Control Sample Data'!E29="","",IF(SUM('Control Sample Data'!E$3:E$98)&gt;10,IF(AND(ISNUMBER('Control Sample Data'!E29),'Control Sample Data'!E29&lt;$C$108, 'Control Sample Data'!E29&gt;0),'Control Sample Data'!E29,$C$108),""))</f>
        <v>22.43</v>
      </c>
      <c r="T30" s="70" t="str">
        <f>IF('Control Sample Data'!F29="","",IF(SUM('Control Sample Data'!F$3:F$98)&gt;10,IF(AND(ISNUMBER('Control Sample Data'!F29),'Control Sample Data'!F29&lt;$C$108, 'Control Sample Data'!F29&gt;0),'Control Sample Data'!F29,$C$108),""))</f>
        <v/>
      </c>
      <c r="U30" s="70" t="str">
        <f>IF('Control Sample Data'!G29="","",IF(SUM('Control Sample Data'!G$3:G$98)&gt;10,IF(AND(ISNUMBER('Control Sample Data'!G29),'Control Sample Data'!G29&lt;$C$108, 'Control Sample Data'!G29&gt;0),'Control Sample Data'!G29,$C$108),""))</f>
        <v/>
      </c>
      <c r="V30" s="70" t="str">
        <f>IF('Control Sample Data'!H29="","",IF(SUM('Control Sample Data'!H$3:H$98)&gt;10,IF(AND(ISNUMBER('Control Sample Data'!H29),'Control Sample Data'!H29&lt;$C$108, 'Control Sample Data'!H29&gt;0),'Control Sample Data'!H29,$C$108),""))</f>
        <v/>
      </c>
      <c r="W30" s="70" t="str">
        <f>IF('Control Sample Data'!I29="","",IF(SUM('Control Sample Data'!I$3:I$98)&gt;10,IF(AND(ISNUMBER('Control Sample Data'!I29),'Control Sample Data'!I29&lt;$C$108, 'Control Sample Data'!I29&gt;0),'Control Sample Data'!I29,$C$108),""))</f>
        <v/>
      </c>
      <c r="X30" s="70" t="str">
        <f>IF('Control Sample Data'!J29="","",IF(SUM('Control Sample Data'!J$3:J$98)&gt;10,IF(AND(ISNUMBER('Control Sample Data'!J29),'Control Sample Data'!J29&lt;$C$108, 'Control Sample Data'!J29&gt;0),'Control Sample Data'!J29,$C$108),""))</f>
        <v/>
      </c>
      <c r="Y30" s="70" t="str">
        <f>IF('Control Sample Data'!K29="","",IF(SUM('Control Sample Data'!K$3:K$98)&gt;10,IF(AND(ISNUMBER('Control Sample Data'!K29),'Control Sample Data'!K29&lt;$C$108, 'Control Sample Data'!K29&gt;0),'Control Sample Data'!K29,$C$108),""))</f>
        <v/>
      </c>
      <c r="Z30" s="70" t="str">
        <f>IF('Control Sample Data'!L29="","",IF(SUM('Control Sample Data'!L$3:L$98)&gt;10,IF(AND(ISNUMBER('Control Sample Data'!L29),'Control Sample Data'!L29&lt;$C$108, 'Control Sample Data'!L29&gt;0),'Control Sample Data'!L29,$C$108),""))</f>
        <v/>
      </c>
      <c r="AA30" s="70" t="str">
        <f>IF('Control Sample Data'!M29="","",IF(SUM('Control Sample Data'!M$3:M$98)&gt;10,IF(AND(ISNUMBER('Control Sample Data'!M29),'Control Sample Data'!M29&lt;$C$108, 'Control Sample Data'!M29&gt;0),'Control Sample Data'!M29,$C$108),""))</f>
        <v/>
      </c>
      <c r="AB30" s="137" t="str">
        <f>IF('Control Sample Data'!N29="","",IF(SUM('Control Sample Data'!N$3:N$98)&gt;10,IF(AND(ISNUMBER('Control Sample Data'!N29),'Control Sample Data'!N29&lt;$C$108, 'Control Sample Data'!N29&gt;0),'Control Sample Data'!N29,$C$108),""))</f>
        <v/>
      </c>
      <c r="AC30" s="142">
        <f>IF(C30="","",IF(AND('miRNA Table'!$D$4="YES",'miRNA Table'!$D$6="YES"),C30-C$110,C30))</f>
        <v>13.53</v>
      </c>
      <c r="AD30" s="143">
        <f>IF(D30="","",IF(AND('miRNA Table'!$D$4="YES",'miRNA Table'!$D$6="YES"),D30-D$110,D30))</f>
        <v>13.59</v>
      </c>
      <c r="AE30" s="143">
        <f>IF(E30="","",IF(AND('miRNA Table'!$D$4="YES",'miRNA Table'!$D$6="YES"),E30-E$110,E30))</f>
        <v>13.59</v>
      </c>
      <c r="AF30" s="143" t="str">
        <f>IF(F30="","",IF(AND('miRNA Table'!$D$4="YES",'miRNA Table'!$D$6="YES"),F30-F$110,F30))</f>
        <v/>
      </c>
      <c r="AG30" s="143" t="str">
        <f>IF(G30="","",IF(AND('miRNA Table'!$D$4="YES",'miRNA Table'!$D$6="YES"),G30-G$110,G30))</f>
        <v/>
      </c>
      <c r="AH30" s="143" t="str">
        <f>IF(H30="","",IF(AND('miRNA Table'!$D$4="YES",'miRNA Table'!$D$6="YES"),H30-H$110,H30))</f>
        <v/>
      </c>
      <c r="AI30" s="143" t="str">
        <f>IF(I30="","",IF(AND('miRNA Table'!$D$4="YES",'miRNA Table'!$D$6="YES"),I30-I$110,I30))</f>
        <v/>
      </c>
      <c r="AJ30" s="143" t="str">
        <f>IF(J30="","",IF(AND('miRNA Table'!$D$4="YES",'miRNA Table'!$D$6="YES"),J30-J$110,J30))</f>
        <v/>
      </c>
      <c r="AK30" s="143" t="str">
        <f>IF(K30="","",IF(AND('miRNA Table'!$D$4="YES",'miRNA Table'!$D$6="YES"),K30-K$110,K30))</f>
        <v/>
      </c>
      <c r="AL30" s="143" t="str">
        <f>IF(L30="","",IF(AND('miRNA Table'!$D$4="YES",'miRNA Table'!$D$6="YES"),L30-L$110,L30))</f>
        <v/>
      </c>
      <c r="AM30" s="143" t="str">
        <f>IF(M30="","",IF(AND('miRNA Table'!$D$4="YES",'miRNA Table'!$D$6="YES"),M30-M$110,M30))</f>
        <v/>
      </c>
      <c r="AN30" s="144" t="str">
        <f>IF(N30="","",IF(AND('miRNA Table'!$D$4="YES",'miRNA Table'!$D$6="YES"),N30-N$110,N30))</f>
        <v/>
      </c>
      <c r="AO30" s="148">
        <f>IF(Q30="","",IF(AND('miRNA Table'!$D$4="YES",'miRNA Table'!$D$6="YES"),Q30-Q$110,Q30))</f>
        <v>22.38</v>
      </c>
      <c r="AP30" s="149">
        <f>IF(R30="","",IF(AND('miRNA Table'!$D$4="YES",'miRNA Table'!$D$6="YES"),R30-R$110,R30))</f>
        <v>22.43</v>
      </c>
      <c r="AQ30" s="149">
        <f>IF(S30="","",IF(AND('miRNA Table'!$D$4="YES",'miRNA Table'!$D$6="YES"),S30-S$110,S30))</f>
        <v>22.43</v>
      </c>
      <c r="AR30" s="149" t="str">
        <f>IF(T30="","",IF(AND('miRNA Table'!$D$4="YES",'miRNA Table'!$D$6="YES"),T30-T$110,T30))</f>
        <v/>
      </c>
      <c r="AS30" s="149" t="str">
        <f>IF(U30="","",IF(AND('miRNA Table'!$D$4="YES",'miRNA Table'!$D$6="YES"),U30-U$110,U30))</f>
        <v/>
      </c>
      <c r="AT30" s="149" t="str">
        <f>IF(V30="","",IF(AND('miRNA Table'!$D$4="YES",'miRNA Table'!$D$6="YES"),V30-V$110,V30))</f>
        <v/>
      </c>
      <c r="AU30" s="149" t="str">
        <f>IF(W30="","",IF(AND('miRNA Table'!$D$4="YES",'miRNA Table'!$D$6="YES"),W30-W$110,W30))</f>
        <v/>
      </c>
      <c r="AV30" s="149" t="str">
        <f>IF(X30="","",IF(AND('miRNA Table'!$D$4="YES",'miRNA Table'!$D$6="YES"),X30-X$110,X30))</f>
        <v/>
      </c>
      <c r="AW30" s="149" t="str">
        <f>IF(Y30="","",IF(AND('miRNA Table'!$D$4="YES",'miRNA Table'!$D$6="YES"),Y30-Y$110,Y30))</f>
        <v/>
      </c>
      <c r="AX30" s="149" t="str">
        <f>IF(Z30="","",IF(AND('miRNA Table'!$D$4="YES",'miRNA Table'!$D$6="YES"),Z30-Z$110,Z30))</f>
        <v/>
      </c>
      <c r="AY30" s="149" t="str">
        <f>IF(AA30="","",IF(AND('miRNA Table'!$D$4="YES",'miRNA Table'!$D$6="YES"),AA30-AA$110,AA30))</f>
        <v/>
      </c>
      <c r="AZ30" s="150" t="str">
        <f>IF(AB30="","",IF(AND('miRNA Table'!$D$4="YES",'miRNA Table'!$D$6="YES"),AB30-AB$110,AB30))</f>
        <v/>
      </c>
      <c r="BY30" s="68" t="str">
        <f t="shared" si="16"/>
        <v>hsa-miR-34c-5p</v>
      </c>
      <c r="BZ30" s="69" t="s">
        <v>56</v>
      </c>
      <c r="CA30" s="70">
        <f t="shared" si="17"/>
        <v>-6.0016666666666705</v>
      </c>
      <c r="CB30" s="70">
        <f t="shared" si="18"/>
        <v>-6.0366666666666653</v>
      </c>
      <c r="CC30" s="70">
        <f t="shared" si="19"/>
        <v>-5.9933333333333323</v>
      </c>
      <c r="CD30" s="70" t="str">
        <f t="shared" si="20"/>
        <v/>
      </c>
      <c r="CE30" s="70" t="str">
        <f t="shared" si="21"/>
        <v/>
      </c>
      <c r="CF30" s="70" t="str">
        <f t="shared" si="22"/>
        <v/>
      </c>
      <c r="CG30" s="70" t="str">
        <f t="shared" si="23"/>
        <v/>
      </c>
      <c r="CH30" s="70" t="str">
        <f t="shared" si="24"/>
        <v/>
      </c>
      <c r="CI30" s="70" t="str">
        <f t="shared" si="25"/>
        <v/>
      </c>
      <c r="CJ30" s="70" t="str">
        <f t="shared" si="26"/>
        <v/>
      </c>
      <c r="CK30" s="70" t="str">
        <f t="shared" si="27"/>
        <v/>
      </c>
      <c r="CL30" s="70" t="str">
        <f t="shared" si="28"/>
        <v/>
      </c>
      <c r="CM30" s="70">
        <f t="shared" si="29"/>
        <v>2.5266666666666637</v>
      </c>
      <c r="CN30" s="70">
        <f t="shared" si="30"/>
        <v>2.6983333333333341</v>
      </c>
      <c r="CO30" s="70">
        <f t="shared" si="31"/>
        <v>2.5350000000000001</v>
      </c>
      <c r="CP30" s="70" t="str">
        <f t="shared" si="32"/>
        <v/>
      </c>
      <c r="CQ30" s="70" t="str">
        <f t="shared" si="33"/>
        <v/>
      </c>
      <c r="CR30" s="70" t="str">
        <f t="shared" si="34"/>
        <v/>
      </c>
      <c r="CS30" s="70" t="str">
        <f t="shared" si="35"/>
        <v/>
      </c>
      <c r="CT30" s="70" t="str">
        <f t="shared" si="36"/>
        <v/>
      </c>
      <c r="CU30" s="70" t="str">
        <f t="shared" si="37"/>
        <v/>
      </c>
      <c r="CV30" s="70" t="str">
        <f t="shared" si="38"/>
        <v/>
      </c>
      <c r="CW30" s="70" t="str">
        <f t="shared" si="39"/>
        <v/>
      </c>
      <c r="CX30" s="70" t="str">
        <f t="shared" si="40"/>
        <v/>
      </c>
      <c r="CY30" s="41">
        <f t="shared" si="41"/>
        <v>-6.0105555555555554</v>
      </c>
      <c r="CZ30" s="41">
        <f t="shared" si="42"/>
        <v>2.586666666666666</v>
      </c>
      <c r="DA30" s="71" t="str">
        <f t="shared" si="43"/>
        <v>hsa-miR-34c-5p</v>
      </c>
      <c r="DB30" s="69" t="s">
        <v>146</v>
      </c>
      <c r="DC30" s="72">
        <f t="shared" si="2"/>
        <v>64.073978422644856</v>
      </c>
      <c r="DD30" s="72">
        <f t="shared" si="3"/>
        <v>65.647431771777079</v>
      </c>
      <c r="DE30" s="72">
        <f t="shared" si="4"/>
        <v>63.704939462606603</v>
      </c>
      <c r="DF30" s="72" t="str">
        <f t="shared" si="5"/>
        <v/>
      </c>
      <c r="DG30" s="72" t="str">
        <f t="shared" si="6"/>
        <v/>
      </c>
      <c r="DH30" s="72" t="str">
        <f t="shared" si="7"/>
        <v/>
      </c>
      <c r="DI30" s="72" t="str">
        <f t="shared" si="8"/>
        <v/>
      </c>
      <c r="DJ30" s="72" t="str">
        <f t="shared" si="9"/>
        <v/>
      </c>
      <c r="DK30" s="72" t="str">
        <f t="shared" si="10"/>
        <v/>
      </c>
      <c r="DL30" s="72" t="str">
        <f t="shared" si="11"/>
        <v/>
      </c>
      <c r="DM30" s="72" t="str">
        <f t="shared" si="44"/>
        <v/>
      </c>
      <c r="DN30" s="72" t="str">
        <f t="shared" si="45"/>
        <v/>
      </c>
      <c r="DO30" s="72">
        <f t="shared" si="49"/>
        <v>0.17353918130997426</v>
      </c>
      <c r="DP30" s="72">
        <f t="shared" si="49"/>
        <v>0.15407093862465177</v>
      </c>
      <c r="DQ30" s="72">
        <f t="shared" si="49"/>
        <v>0.17253966917457864</v>
      </c>
      <c r="DR30" s="72" t="str">
        <f t="shared" si="49"/>
        <v/>
      </c>
      <c r="DS30" s="72" t="str">
        <f t="shared" si="49"/>
        <v/>
      </c>
      <c r="DT30" s="72" t="str">
        <f t="shared" si="49"/>
        <v/>
      </c>
      <c r="DU30" s="72" t="str">
        <f t="shared" si="50"/>
        <v/>
      </c>
      <c r="DV30" s="72" t="str">
        <f t="shared" si="50"/>
        <v/>
      </c>
      <c r="DW30" s="72" t="str">
        <f t="shared" si="50"/>
        <v/>
      </c>
      <c r="DX30" s="72" t="str">
        <f t="shared" si="48"/>
        <v/>
      </c>
      <c r="DY30" s="72" t="str">
        <f t="shared" si="46"/>
        <v/>
      </c>
      <c r="DZ30" s="72" t="str">
        <f t="shared" si="47"/>
        <v/>
      </c>
    </row>
    <row r="31" spans="1:130" ht="15" customHeight="1" x14ac:dyDescent="0.25">
      <c r="A31" s="76" t="str">
        <f>'miRNA Table'!B30</f>
        <v>hsa-miR-30c-5p</v>
      </c>
      <c r="B31" s="69" t="s">
        <v>57</v>
      </c>
      <c r="C31" s="70">
        <f>IF('Test Sample Data'!C30="","",IF(SUM('Test Sample Data'!C$3:C$98)&gt;10,IF(AND(ISNUMBER('Test Sample Data'!C30),'Test Sample Data'!C30&lt;$C$108, 'Test Sample Data'!C30&gt;0),'Test Sample Data'!C30,$C$108),""))</f>
        <v>29.52</v>
      </c>
      <c r="D31" s="70">
        <f>IF('Test Sample Data'!D30="","",IF(SUM('Test Sample Data'!D$3:D$98)&gt;10,IF(AND(ISNUMBER('Test Sample Data'!D30),'Test Sample Data'!D30&lt;$C$108, 'Test Sample Data'!D30&gt;0),'Test Sample Data'!D30,$C$108),""))</f>
        <v>29.17</v>
      </c>
      <c r="E31" s="70">
        <f>IF('Test Sample Data'!E30="","",IF(SUM('Test Sample Data'!E$3:E$98)&gt;10,IF(AND(ISNUMBER('Test Sample Data'!E30),'Test Sample Data'!E30&lt;$C$108, 'Test Sample Data'!E30&gt;0),'Test Sample Data'!E30,$C$108),""))</f>
        <v>29.13</v>
      </c>
      <c r="F31" s="70" t="str">
        <f>IF('Test Sample Data'!F30="","",IF(SUM('Test Sample Data'!F$3:F$98)&gt;10,IF(AND(ISNUMBER('Test Sample Data'!F30),'Test Sample Data'!F30&lt;$C$108, 'Test Sample Data'!F30&gt;0),'Test Sample Data'!F30,$C$108),""))</f>
        <v/>
      </c>
      <c r="G31" s="70" t="str">
        <f>IF('Test Sample Data'!G30="","",IF(SUM('Test Sample Data'!G$3:G$98)&gt;10,IF(AND(ISNUMBER('Test Sample Data'!G30),'Test Sample Data'!G30&lt;$C$108, 'Test Sample Data'!G30&gt;0),'Test Sample Data'!G30,$C$108),""))</f>
        <v/>
      </c>
      <c r="H31" s="70" t="str">
        <f>IF('Test Sample Data'!H30="","",IF(SUM('Test Sample Data'!H$3:H$98)&gt;10,IF(AND(ISNUMBER('Test Sample Data'!H30),'Test Sample Data'!H30&lt;$C$108, 'Test Sample Data'!H30&gt;0),'Test Sample Data'!H30,$C$108),""))</f>
        <v/>
      </c>
      <c r="I31" s="70" t="str">
        <f>IF('Test Sample Data'!I30="","",IF(SUM('Test Sample Data'!I$3:I$98)&gt;10,IF(AND(ISNUMBER('Test Sample Data'!I30),'Test Sample Data'!I30&lt;$C$108, 'Test Sample Data'!I30&gt;0),'Test Sample Data'!I30,$C$108),""))</f>
        <v/>
      </c>
      <c r="J31" s="70" t="str">
        <f>IF('Test Sample Data'!J30="","",IF(SUM('Test Sample Data'!J$3:J$98)&gt;10,IF(AND(ISNUMBER('Test Sample Data'!J30),'Test Sample Data'!J30&lt;$C$108, 'Test Sample Data'!J30&gt;0),'Test Sample Data'!J30,$C$108),""))</f>
        <v/>
      </c>
      <c r="K31" s="70" t="str">
        <f>IF('Test Sample Data'!K30="","",IF(SUM('Test Sample Data'!K$3:K$98)&gt;10,IF(AND(ISNUMBER('Test Sample Data'!K30),'Test Sample Data'!K30&lt;$C$108, 'Test Sample Data'!K30&gt;0),'Test Sample Data'!K30,$C$108),""))</f>
        <v/>
      </c>
      <c r="L31" s="70" t="str">
        <f>IF('Test Sample Data'!L30="","",IF(SUM('Test Sample Data'!L$3:L$98)&gt;10,IF(AND(ISNUMBER('Test Sample Data'!L30),'Test Sample Data'!L30&lt;$C$108, 'Test Sample Data'!L30&gt;0),'Test Sample Data'!L30,$C$108),""))</f>
        <v/>
      </c>
      <c r="M31" s="70" t="str">
        <f>IF('Test Sample Data'!M30="","",IF(SUM('Test Sample Data'!M$3:M$98)&gt;10,IF(AND(ISNUMBER('Test Sample Data'!M30),'Test Sample Data'!M30&lt;$C$108, 'Test Sample Data'!M30&gt;0),'Test Sample Data'!M30,$C$108),""))</f>
        <v/>
      </c>
      <c r="N31" s="70" t="str">
        <f>IF('Test Sample Data'!N30="","",IF(SUM('Test Sample Data'!N$3:N$98)&gt;10,IF(AND(ISNUMBER('Test Sample Data'!N30),'Test Sample Data'!N30&lt;$C$108, 'Test Sample Data'!N30&gt;0),'Test Sample Data'!N30,$C$108),""))</f>
        <v/>
      </c>
      <c r="O31" s="69" t="str">
        <f>'miRNA Table'!B30</f>
        <v>hsa-miR-30c-5p</v>
      </c>
      <c r="P31" s="69" t="s">
        <v>57</v>
      </c>
      <c r="Q31" s="70">
        <f>IF('Control Sample Data'!C30="","",IF(SUM('Control Sample Data'!C$3:C$98)&gt;10,IF(AND(ISNUMBER('Control Sample Data'!C30),'Control Sample Data'!C30&lt;$C$108, 'Control Sample Data'!C30&gt;0),'Control Sample Data'!C30,$C$108),""))</f>
        <v>28.7</v>
      </c>
      <c r="R31" s="70">
        <f>IF('Control Sample Data'!D30="","",IF(SUM('Control Sample Data'!D$3:D$98)&gt;10,IF(AND(ISNUMBER('Control Sample Data'!D30),'Control Sample Data'!D30&lt;$C$108, 'Control Sample Data'!D30&gt;0),'Control Sample Data'!D30,$C$108),""))</f>
        <v>28.21</v>
      </c>
      <c r="S31" s="70">
        <f>IF('Control Sample Data'!E30="","",IF(SUM('Control Sample Data'!E$3:E$98)&gt;10,IF(AND(ISNUMBER('Control Sample Data'!E30),'Control Sample Data'!E30&lt;$C$108, 'Control Sample Data'!E30&gt;0),'Control Sample Data'!E30,$C$108),""))</f>
        <v>28.29</v>
      </c>
      <c r="T31" s="70" t="str">
        <f>IF('Control Sample Data'!F30="","",IF(SUM('Control Sample Data'!F$3:F$98)&gt;10,IF(AND(ISNUMBER('Control Sample Data'!F30),'Control Sample Data'!F30&lt;$C$108, 'Control Sample Data'!F30&gt;0),'Control Sample Data'!F30,$C$108),""))</f>
        <v/>
      </c>
      <c r="U31" s="70" t="str">
        <f>IF('Control Sample Data'!G30="","",IF(SUM('Control Sample Data'!G$3:G$98)&gt;10,IF(AND(ISNUMBER('Control Sample Data'!G30),'Control Sample Data'!G30&lt;$C$108, 'Control Sample Data'!G30&gt;0),'Control Sample Data'!G30,$C$108),""))</f>
        <v/>
      </c>
      <c r="V31" s="70" t="str">
        <f>IF('Control Sample Data'!H30="","",IF(SUM('Control Sample Data'!H$3:H$98)&gt;10,IF(AND(ISNUMBER('Control Sample Data'!H30),'Control Sample Data'!H30&lt;$C$108, 'Control Sample Data'!H30&gt;0),'Control Sample Data'!H30,$C$108),""))</f>
        <v/>
      </c>
      <c r="W31" s="70" t="str">
        <f>IF('Control Sample Data'!I30="","",IF(SUM('Control Sample Data'!I$3:I$98)&gt;10,IF(AND(ISNUMBER('Control Sample Data'!I30),'Control Sample Data'!I30&lt;$C$108, 'Control Sample Data'!I30&gt;0),'Control Sample Data'!I30,$C$108),""))</f>
        <v/>
      </c>
      <c r="X31" s="70" t="str">
        <f>IF('Control Sample Data'!J30="","",IF(SUM('Control Sample Data'!J$3:J$98)&gt;10,IF(AND(ISNUMBER('Control Sample Data'!J30),'Control Sample Data'!J30&lt;$C$108, 'Control Sample Data'!J30&gt;0),'Control Sample Data'!J30,$C$108),""))</f>
        <v/>
      </c>
      <c r="Y31" s="70" t="str">
        <f>IF('Control Sample Data'!K30="","",IF(SUM('Control Sample Data'!K$3:K$98)&gt;10,IF(AND(ISNUMBER('Control Sample Data'!K30),'Control Sample Data'!K30&lt;$C$108, 'Control Sample Data'!K30&gt;0),'Control Sample Data'!K30,$C$108),""))</f>
        <v/>
      </c>
      <c r="Z31" s="70" t="str">
        <f>IF('Control Sample Data'!L30="","",IF(SUM('Control Sample Data'!L$3:L$98)&gt;10,IF(AND(ISNUMBER('Control Sample Data'!L30),'Control Sample Data'!L30&lt;$C$108, 'Control Sample Data'!L30&gt;0),'Control Sample Data'!L30,$C$108),""))</f>
        <v/>
      </c>
      <c r="AA31" s="70" t="str">
        <f>IF('Control Sample Data'!M30="","",IF(SUM('Control Sample Data'!M$3:M$98)&gt;10,IF(AND(ISNUMBER('Control Sample Data'!M30),'Control Sample Data'!M30&lt;$C$108, 'Control Sample Data'!M30&gt;0),'Control Sample Data'!M30,$C$108),""))</f>
        <v/>
      </c>
      <c r="AB31" s="137" t="str">
        <f>IF('Control Sample Data'!N30="","",IF(SUM('Control Sample Data'!N$3:N$98)&gt;10,IF(AND(ISNUMBER('Control Sample Data'!N30),'Control Sample Data'!N30&lt;$C$108, 'Control Sample Data'!N30&gt;0),'Control Sample Data'!N30,$C$108),""))</f>
        <v/>
      </c>
      <c r="AC31" s="142">
        <f>IF(C31="","",IF(AND('miRNA Table'!$D$4="YES",'miRNA Table'!$D$6="YES"),C31-C$110,C31))</f>
        <v>29.52</v>
      </c>
      <c r="AD31" s="143">
        <f>IF(D31="","",IF(AND('miRNA Table'!$D$4="YES",'miRNA Table'!$D$6="YES"),D31-D$110,D31))</f>
        <v>29.17</v>
      </c>
      <c r="AE31" s="143">
        <f>IF(E31="","",IF(AND('miRNA Table'!$D$4="YES",'miRNA Table'!$D$6="YES"),E31-E$110,E31))</f>
        <v>29.13</v>
      </c>
      <c r="AF31" s="143" t="str">
        <f>IF(F31="","",IF(AND('miRNA Table'!$D$4="YES",'miRNA Table'!$D$6="YES"),F31-F$110,F31))</f>
        <v/>
      </c>
      <c r="AG31" s="143" t="str">
        <f>IF(G31="","",IF(AND('miRNA Table'!$D$4="YES",'miRNA Table'!$D$6="YES"),G31-G$110,G31))</f>
        <v/>
      </c>
      <c r="AH31" s="143" t="str">
        <f>IF(H31="","",IF(AND('miRNA Table'!$D$4="YES",'miRNA Table'!$D$6="YES"),H31-H$110,H31))</f>
        <v/>
      </c>
      <c r="AI31" s="143" t="str">
        <f>IF(I31="","",IF(AND('miRNA Table'!$D$4="YES",'miRNA Table'!$D$6="YES"),I31-I$110,I31))</f>
        <v/>
      </c>
      <c r="AJ31" s="143" t="str">
        <f>IF(J31="","",IF(AND('miRNA Table'!$D$4="YES",'miRNA Table'!$D$6="YES"),J31-J$110,J31))</f>
        <v/>
      </c>
      <c r="AK31" s="143" t="str">
        <f>IF(K31="","",IF(AND('miRNA Table'!$D$4="YES",'miRNA Table'!$D$6="YES"),K31-K$110,K31))</f>
        <v/>
      </c>
      <c r="AL31" s="143" t="str">
        <f>IF(L31="","",IF(AND('miRNA Table'!$D$4="YES",'miRNA Table'!$D$6="YES"),L31-L$110,L31))</f>
        <v/>
      </c>
      <c r="AM31" s="143" t="str">
        <f>IF(M31="","",IF(AND('miRNA Table'!$D$4="YES",'miRNA Table'!$D$6="YES"),M31-M$110,M31))</f>
        <v/>
      </c>
      <c r="AN31" s="144" t="str">
        <f>IF(N31="","",IF(AND('miRNA Table'!$D$4="YES",'miRNA Table'!$D$6="YES"),N31-N$110,N31))</f>
        <v/>
      </c>
      <c r="AO31" s="148">
        <f>IF(Q31="","",IF(AND('miRNA Table'!$D$4="YES",'miRNA Table'!$D$6="YES"),Q31-Q$110,Q31))</f>
        <v>28.7</v>
      </c>
      <c r="AP31" s="149">
        <f>IF(R31="","",IF(AND('miRNA Table'!$D$4="YES",'miRNA Table'!$D$6="YES"),R31-R$110,R31))</f>
        <v>28.21</v>
      </c>
      <c r="AQ31" s="149">
        <f>IF(S31="","",IF(AND('miRNA Table'!$D$4="YES",'miRNA Table'!$D$6="YES"),S31-S$110,S31))</f>
        <v>28.29</v>
      </c>
      <c r="AR31" s="149" t="str">
        <f>IF(T31="","",IF(AND('miRNA Table'!$D$4="YES",'miRNA Table'!$D$6="YES"),T31-T$110,T31))</f>
        <v/>
      </c>
      <c r="AS31" s="149" t="str">
        <f>IF(U31="","",IF(AND('miRNA Table'!$D$4="YES",'miRNA Table'!$D$6="YES"),U31-U$110,U31))</f>
        <v/>
      </c>
      <c r="AT31" s="149" t="str">
        <f>IF(V31="","",IF(AND('miRNA Table'!$D$4="YES",'miRNA Table'!$D$6="YES"),V31-V$110,V31))</f>
        <v/>
      </c>
      <c r="AU31" s="149" t="str">
        <f>IF(W31="","",IF(AND('miRNA Table'!$D$4="YES",'miRNA Table'!$D$6="YES"),W31-W$110,W31))</f>
        <v/>
      </c>
      <c r="AV31" s="149" t="str">
        <f>IF(X31="","",IF(AND('miRNA Table'!$D$4="YES",'miRNA Table'!$D$6="YES"),X31-X$110,X31))</f>
        <v/>
      </c>
      <c r="AW31" s="149" t="str">
        <f>IF(Y31="","",IF(AND('miRNA Table'!$D$4="YES",'miRNA Table'!$D$6="YES"),Y31-Y$110,Y31))</f>
        <v/>
      </c>
      <c r="AX31" s="149" t="str">
        <f>IF(Z31="","",IF(AND('miRNA Table'!$D$4="YES",'miRNA Table'!$D$6="YES"),Z31-Z$110,Z31))</f>
        <v/>
      </c>
      <c r="AY31" s="149" t="str">
        <f>IF(AA31="","",IF(AND('miRNA Table'!$D$4="YES",'miRNA Table'!$D$6="YES"),AA31-AA$110,AA31))</f>
        <v/>
      </c>
      <c r="AZ31" s="150" t="str">
        <f>IF(AB31="","",IF(AND('miRNA Table'!$D$4="YES",'miRNA Table'!$D$6="YES"),AB31-AB$110,AB31))</f>
        <v/>
      </c>
      <c r="BY31" s="68" t="str">
        <f t="shared" si="16"/>
        <v>hsa-miR-30c-5p</v>
      </c>
      <c r="BZ31" s="69" t="s">
        <v>57</v>
      </c>
      <c r="CA31" s="70">
        <f t="shared" si="17"/>
        <v>9.9883333333333297</v>
      </c>
      <c r="CB31" s="70">
        <f t="shared" si="18"/>
        <v>9.5433333333333366</v>
      </c>
      <c r="CC31" s="70">
        <f t="shared" si="19"/>
        <v>9.5466666666666669</v>
      </c>
      <c r="CD31" s="70" t="str">
        <f t="shared" si="20"/>
        <v/>
      </c>
      <c r="CE31" s="70" t="str">
        <f t="shared" si="21"/>
        <v/>
      </c>
      <c r="CF31" s="70" t="str">
        <f t="shared" si="22"/>
        <v/>
      </c>
      <c r="CG31" s="70" t="str">
        <f t="shared" si="23"/>
        <v/>
      </c>
      <c r="CH31" s="70" t="str">
        <f t="shared" si="24"/>
        <v/>
      </c>
      <c r="CI31" s="70" t="str">
        <f t="shared" si="25"/>
        <v/>
      </c>
      <c r="CJ31" s="70" t="str">
        <f t="shared" si="26"/>
        <v/>
      </c>
      <c r="CK31" s="70" t="str">
        <f t="shared" si="27"/>
        <v/>
      </c>
      <c r="CL31" s="70" t="str">
        <f t="shared" si="28"/>
        <v/>
      </c>
      <c r="CM31" s="70">
        <f t="shared" si="29"/>
        <v>8.846666666666664</v>
      </c>
      <c r="CN31" s="70">
        <f t="shared" si="30"/>
        <v>8.4783333333333353</v>
      </c>
      <c r="CO31" s="70">
        <f t="shared" si="31"/>
        <v>8.3949999999999996</v>
      </c>
      <c r="CP31" s="70" t="str">
        <f t="shared" si="32"/>
        <v/>
      </c>
      <c r="CQ31" s="70" t="str">
        <f t="shared" si="33"/>
        <v/>
      </c>
      <c r="CR31" s="70" t="str">
        <f t="shared" si="34"/>
        <v/>
      </c>
      <c r="CS31" s="70" t="str">
        <f t="shared" si="35"/>
        <v/>
      </c>
      <c r="CT31" s="70" t="str">
        <f t="shared" si="36"/>
        <v/>
      </c>
      <c r="CU31" s="70" t="str">
        <f t="shared" si="37"/>
        <v/>
      </c>
      <c r="CV31" s="70" t="str">
        <f t="shared" si="38"/>
        <v/>
      </c>
      <c r="CW31" s="70" t="str">
        <f t="shared" si="39"/>
        <v/>
      </c>
      <c r="CX31" s="70" t="str">
        <f t="shared" si="40"/>
        <v/>
      </c>
      <c r="CY31" s="41">
        <f t="shared" si="41"/>
        <v>9.6927777777777777</v>
      </c>
      <c r="CZ31" s="41">
        <f t="shared" si="42"/>
        <v>8.5733333333333324</v>
      </c>
      <c r="DA31" s="71" t="str">
        <f t="shared" si="43"/>
        <v>hsa-miR-30c-5p</v>
      </c>
      <c r="DB31" s="69" t="s">
        <v>147</v>
      </c>
      <c r="DC31" s="72">
        <f t="shared" si="2"/>
        <v>9.8449170207056758E-4</v>
      </c>
      <c r="DD31" s="72">
        <f t="shared" si="3"/>
        <v>1.3402024516052514E-3</v>
      </c>
      <c r="DE31" s="72">
        <f t="shared" si="4"/>
        <v>1.3371095009288986E-3</v>
      </c>
      <c r="DF31" s="72" t="str">
        <f t="shared" si="5"/>
        <v/>
      </c>
      <c r="DG31" s="72" t="str">
        <f t="shared" si="6"/>
        <v/>
      </c>
      <c r="DH31" s="72" t="str">
        <f t="shared" si="7"/>
        <v/>
      </c>
      <c r="DI31" s="72" t="str">
        <f t="shared" si="8"/>
        <v/>
      </c>
      <c r="DJ31" s="72" t="str">
        <f t="shared" si="9"/>
        <v/>
      </c>
      <c r="DK31" s="72" t="str">
        <f t="shared" si="10"/>
        <v/>
      </c>
      <c r="DL31" s="72" t="str">
        <f t="shared" si="11"/>
        <v/>
      </c>
      <c r="DM31" s="72" t="str">
        <f t="shared" si="44"/>
        <v/>
      </c>
      <c r="DN31" s="72" t="str">
        <f t="shared" si="45"/>
        <v/>
      </c>
      <c r="DO31" s="72">
        <f t="shared" si="49"/>
        <v>2.1721407926403799E-3</v>
      </c>
      <c r="DP31" s="72">
        <f t="shared" si="49"/>
        <v>2.8039312017945606E-3</v>
      </c>
      <c r="DQ31" s="72">
        <f t="shared" si="49"/>
        <v>2.9706616274238484E-3</v>
      </c>
      <c r="DR31" s="72" t="str">
        <f t="shared" si="49"/>
        <v/>
      </c>
      <c r="DS31" s="72" t="str">
        <f t="shared" si="49"/>
        <v/>
      </c>
      <c r="DT31" s="72" t="str">
        <f t="shared" si="49"/>
        <v/>
      </c>
      <c r="DU31" s="72" t="str">
        <f t="shared" si="50"/>
        <v/>
      </c>
      <c r="DV31" s="72" t="str">
        <f t="shared" si="50"/>
        <v/>
      </c>
      <c r="DW31" s="72" t="str">
        <f t="shared" si="50"/>
        <v/>
      </c>
      <c r="DX31" s="72" t="str">
        <f t="shared" si="48"/>
        <v/>
      </c>
      <c r="DY31" s="72" t="str">
        <f t="shared" si="46"/>
        <v/>
      </c>
      <c r="DZ31" s="72" t="str">
        <f t="shared" si="47"/>
        <v/>
      </c>
    </row>
    <row r="32" spans="1:130" ht="15" customHeight="1" x14ac:dyDescent="0.25">
      <c r="A32" s="76" t="str">
        <f>'miRNA Table'!B31</f>
        <v>hsa-miR-148a-3p</v>
      </c>
      <c r="B32" s="69" t="s">
        <v>58</v>
      </c>
      <c r="C32" s="70">
        <f>IF('Test Sample Data'!C31="","",IF(SUM('Test Sample Data'!C$3:C$98)&gt;10,IF(AND(ISNUMBER('Test Sample Data'!C31),'Test Sample Data'!C31&lt;$C$108, 'Test Sample Data'!C31&gt;0),'Test Sample Data'!C31,$C$108),""))</f>
        <v>21.51</v>
      </c>
      <c r="D32" s="70">
        <f>IF('Test Sample Data'!D31="","",IF(SUM('Test Sample Data'!D$3:D$98)&gt;10,IF(AND(ISNUMBER('Test Sample Data'!D31),'Test Sample Data'!D31&lt;$C$108, 'Test Sample Data'!D31&gt;0),'Test Sample Data'!D31,$C$108),""))</f>
        <v>21.46</v>
      </c>
      <c r="E32" s="70">
        <f>IF('Test Sample Data'!E31="","",IF(SUM('Test Sample Data'!E$3:E$98)&gt;10,IF(AND(ISNUMBER('Test Sample Data'!E31),'Test Sample Data'!E31&lt;$C$108, 'Test Sample Data'!E31&gt;0),'Test Sample Data'!E31,$C$108),""))</f>
        <v>21.32</v>
      </c>
      <c r="F32" s="70" t="str">
        <f>IF('Test Sample Data'!F31="","",IF(SUM('Test Sample Data'!F$3:F$98)&gt;10,IF(AND(ISNUMBER('Test Sample Data'!F31),'Test Sample Data'!F31&lt;$C$108, 'Test Sample Data'!F31&gt;0),'Test Sample Data'!F31,$C$108),""))</f>
        <v/>
      </c>
      <c r="G32" s="70" t="str">
        <f>IF('Test Sample Data'!G31="","",IF(SUM('Test Sample Data'!G$3:G$98)&gt;10,IF(AND(ISNUMBER('Test Sample Data'!G31),'Test Sample Data'!G31&lt;$C$108, 'Test Sample Data'!G31&gt;0),'Test Sample Data'!G31,$C$108),""))</f>
        <v/>
      </c>
      <c r="H32" s="70" t="str">
        <f>IF('Test Sample Data'!H31="","",IF(SUM('Test Sample Data'!H$3:H$98)&gt;10,IF(AND(ISNUMBER('Test Sample Data'!H31),'Test Sample Data'!H31&lt;$C$108, 'Test Sample Data'!H31&gt;0),'Test Sample Data'!H31,$C$108),""))</f>
        <v/>
      </c>
      <c r="I32" s="70" t="str">
        <f>IF('Test Sample Data'!I31="","",IF(SUM('Test Sample Data'!I$3:I$98)&gt;10,IF(AND(ISNUMBER('Test Sample Data'!I31),'Test Sample Data'!I31&lt;$C$108, 'Test Sample Data'!I31&gt;0),'Test Sample Data'!I31,$C$108),""))</f>
        <v/>
      </c>
      <c r="J32" s="70" t="str">
        <f>IF('Test Sample Data'!J31="","",IF(SUM('Test Sample Data'!J$3:J$98)&gt;10,IF(AND(ISNUMBER('Test Sample Data'!J31),'Test Sample Data'!J31&lt;$C$108, 'Test Sample Data'!J31&gt;0),'Test Sample Data'!J31,$C$108),""))</f>
        <v/>
      </c>
      <c r="K32" s="70" t="str">
        <f>IF('Test Sample Data'!K31="","",IF(SUM('Test Sample Data'!K$3:K$98)&gt;10,IF(AND(ISNUMBER('Test Sample Data'!K31),'Test Sample Data'!K31&lt;$C$108, 'Test Sample Data'!K31&gt;0),'Test Sample Data'!K31,$C$108),""))</f>
        <v/>
      </c>
      <c r="L32" s="70" t="str">
        <f>IF('Test Sample Data'!L31="","",IF(SUM('Test Sample Data'!L$3:L$98)&gt;10,IF(AND(ISNUMBER('Test Sample Data'!L31),'Test Sample Data'!L31&lt;$C$108, 'Test Sample Data'!L31&gt;0),'Test Sample Data'!L31,$C$108),""))</f>
        <v/>
      </c>
      <c r="M32" s="70" t="str">
        <f>IF('Test Sample Data'!M31="","",IF(SUM('Test Sample Data'!M$3:M$98)&gt;10,IF(AND(ISNUMBER('Test Sample Data'!M31),'Test Sample Data'!M31&lt;$C$108, 'Test Sample Data'!M31&gt;0),'Test Sample Data'!M31,$C$108),""))</f>
        <v/>
      </c>
      <c r="N32" s="70" t="str">
        <f>IF('Test Sample Data'!N31="","",IF(SUM('Test Sample Data'!N$3:N$98)&gt;10,IF(AND(ISNUMBER('Test Sample Data'!N31),'Test Sample Data'!N31&lt;$C$108, 'Test Sample Data'!N31&gt;0),'Test Sample Data'!N31,$C$108),""))</f>
        <v/>
      </c>
      <c r="O32" s="69" t="str">
        <f>'miRNA Table'!B31</f>
        <v>hsa-miR-148a-3p</v>
      </c>
      <c r="P32" s="69" t="s">
        <v>58</v>
      </c>
      <c r="Q32" s="70">
        <f>IF('Control Sample Data'!C31="","",IF(SUM('Control Sample Data'!C$3:C$98)&gt;10,IF(AND(ISNUMBER('Control Sample Data'!C31),'Control Sample Data'!C31&lt;$C$108, 'Control Sample Data'!C31&gt;0),'Control Sample Data'!C31,$C$108),""))</f>
        <v>27.23</v>
      </c>
      <c r="R32" s="70">
        <f>IF('Control Sample Data'!D31="","",IF(SUM('Control Sample Data'!D$3:D$98)&gt;10,IF(AND(ISNUMBER('Control Sample Data'!D31),'Control Sample Data'!D31&lt;$C$108, 'Control Sample Data'!D31&gt;0),'Control Sample Data'!D31,$C$108),""))</f>
        <v>27.15</v>
      </c>
      <c r="S32" s="70">
        <f>IF('Control Sample Data'!E31="","",IF(SUM('Control Sample Data'!E$3:E$98)&gt;10,IF(AND(ISNUMBER('Control Sample Data'!E31),'Control Sample Data'!E31&lt;$C$108, 'Control Sample Data'!E31&gt;0),'Control Sample Data'!E31,$C$108),""))</f>
        <v>27.24</v>
      </c>
      <c r="T32" s="70" t="str">
        <f>IF('Control Sample Data'!F31="","",IF(SUM('Control Sample Data'!F$3:F$98)&gt;10,IF(AND(ISNUMBER('Control Sample Data'!F31),'Control Sample Data'!F31&lt;$C$108, 'Control Sample Data'!F31&gt;0),'Control Sample Data'!F31,$C$108),""))</f>
        <v/>
      </c>
      <c r="U32" s="70" t="str">
        <f>IF('Control Sample Data'!G31="","",IF(SUM('Control Sample Data'!G$3:G$98)&gt;10,IF(AND(ISNUMBER('Control Sample Data'!G31),'Control Sample Data'!G31&lt;$C$108, 'Control Sample Data'!G31&gt;0),'Control Sample Data'!G31,$C$108),""))</f>
        <v/>
      </c>
      <c r="V32" s="70" t="str">
        <f>IF('Control Sample Data'!H31="","",IF(SUM('Control Sample Data'!H$3:H$98)&gt;10,IF(AND(ISNUMBER('Control Sample Data'!H31),'Control Sample Data'!H31&lt;$C$108, 'Control Sample Data'!H31&gt;0),'Control Sample Data'!H31,$C$108),""))</f>
        <v/>
      </c>
      <c r="W32" s="70" t="str">
        <f>IF('Control Sample Data'!I31="","",IF(SUM('Control Sample Data'!I$3:I$98)&gt;10,IF(AND(ISNUMBER('Control Sample Data'!I31),'Control Sample Data'!I31&lt;$C$108, 'Control Sample Data'!I31&gt;0),'Control Sample Data'!I31,$C$108),""))</f>
        <v/>
      </c>
      <c r="X32" s="70" t="str">
        <f>IF('Control Sample Data'!J31="","",IF(SUM('Control Sample Data'!J$3:J$98)&gt;10,IF(AND(ISNUMBER('Control Sample Data'!J31),'Control Sample Data'!J31&lt;$C$108, 'Control Sample Data'!J31&gt;0),'Control Sample Data'!J31,$C$108),""))</f>
        <v/>
      </c>
      <c r="Y32" s="70" t="str">
        <f>IF('Control Sample Data'!K31="","",IF(SUM('Control Sample Data'!K$3:K$98)&gt;10,IF(AND(ISNUMBER('Control Sample Data'!K31),'Control Sample Data'!K31&lt;$C$108, 'Control Sample Data'!K31&gt;0),'Control Sample Data'!K31,$C$108),""))</f>
        <v/>
      </c>
      <c r="Z32" s="70" t="str">
        <f>IF('Control Sample Data'!L31="","",IF(SUM('Control Sample Data'!L$3:L$98)&gt;10,IF(AND(ISNUMBER('Control Sample Data'!L31),'Control Sample Data'!L31&lt;$C$108, 'Control Sample Data'!L31&gt;0),'Control Sample Data'!L31,$C$108),""))</f>
        <v/>
      </c>
      <c r="AA32" s="70" t="str">
        <f>IF('Control Sample Data'!M31="","",IF(SUM('Control Sample Data'!M$3:M$98)&gt;10,IF(AND(ISNUMBER('Control Sample Data'!M31),'Control Sample Data'!M31&lt;$C$108, 'Control Sample Data'!M31&gt;0),'Control Sample Data'!M31,$C$108),""))</f>
        <v/>
      </c>
      <c r="AB32" s="137" t="str">
        <f>IF('Control Sample Data'!N31="","",IF(SUM('Control Sample Data'!N$3:N$98)&gt;10,IF(AND(ISNUMBER('Control Sample Data'!N31),'Control Sample Data'!N31&lt;$C$108, 'Control Sample Data'!N31&gt;0),'Control Sample Data'!N31,$C$108),""))</f>
        <v/>
      </c>
      <c r="AC32" s="142">
        <f>IF(C32="","",IF(AND('miRNA Table'!$D$4="YES",'miRNA Table'!$D$6="YES"),C32-C$110,C32))</f>
        <v>21.51</v>
      </c>
      <c r="AD32" s="143">
        <f>IF(D32="","",IF(AND('miRNA Table'!$D$4="YES",'miRNA Table'!$D$6="YES"),D32-D$110,D32))</f>
        <v>21.46</v>
      </c>
      <c r="AE32" s="143">
        <f>IF(E32="","",IF(AND('miRNA Table'!$D$4="YES",'miRNA Table'!$D$6="YES"),E32-E$110,E32))</f>
        <v>21.32</v>
      </c>
      <c r="AF32" s="143" t="str">
        <f>IF(F32="","",IF(AND('miRNA Table'!$D$4="YES",'miRNA Table'!$D$6="YES"),F32-F$110,F32))</f>
        <v/>
      </c>
      <c r="AG32" s="143" t="str">
        <f>IF(G32="","",IF(AND('miRNA Table'!$D$4="YES",'miRNA Table'!$D$6="YES"),G32-G$110,G32))</f>
        <v/>
      </c>
      <c r="AH32" s="143" t="str">
        <f>IF(H32="","",IF(AND('miRNA Table'!$D$4="YES",'miRNA Table'!$D$6="YES"),H32-H$110,H32))</f>
        <v/>
      </c>
      <c r="AI32" s="143" t="str">
        <f>IF(I32="","",IF(AND('miRNA Table'!$D$4="YES",'miRNA Table'!$D$6="YES"),I32-I$110,I32))</f>
        <v/>
      </c>
      <c r="AJ32" s="143" t="str">
        <f>IF(J32="","",IF(AND('miRNA Table'!$D$4="YES",'miRNA Table'!$D$6="YES"),J32-J$110,J32))</f>
        <v/>
      </c>
      <c r="AK32" s="143" t="str">
        <f>IF(K32="","",IF(AND('miRNA Table'!$D$4="YES",'miRNA Table'!$D$6="YES"),K32-K$110,K32))</f>
        <v/>
      </c>
      <c r="AL32" s="143" t="str">
        <f>IF(L32="","",IF(AND('miRNA Table'!$D$4="YES",'miRNA Table'!$D$6="YES"),L32-L$110,L32))</f>
        <v/>
      </c>
      <c r="AM32" s="143" t="str">
        <f>IF(M32="","",IF(AND('miRNA Table'!$D$4="YES",'miRNA Table'!$D$6="YES"),M32-M$110,M32))</f>
        <v/>
      </c>
      <c r="AN32" s="144" t="str">
        <f>IF(N32="","",IF(AND('miRNA Table'!$D$4="YES",'miRNA Table'!$D$6="YES"),N32-N$110,N32))</f>
        <v/>
      </c>
      <c r="AO32" s="148">
        <f>IF(Q32="","",IF(AND('miRNA Table'!$D$4="YES",'miRNA Table'!$D$6="YES"),Q32-Q$110,Q32))</f>
        <v>27.23</v>
      </c>
      <c r="AP32" s="149">
        <f>IF(R32="","",IF(AND('miRNA Table'!$D$4="YES",'miRNA Table'!$D$6="YES"),R32-R$110,R32))</f>
        <v>27.15</v>
      </c>
      <c r="AQ32" s="149">
        <f>IF(S32="","",IF(AND('miRNA Table'!$D$4="YES",'miRNA Table'!$D$6="YES"),S32-S$110,S32))</f>
        <v>27.24</v>
      </c>
      <c r="AR32" s="149" t="str">
        <f>IF(T32="","",IF(AND('miRNA Table'!$D$4="YES",'miRNA Table'!$D$6="YES"),T32-T$110,T32))</f>
        <v/>
      </c>
      <c r="AS32" s="149" t="str">
        <f>IF(U32="","",IF(AND('miRNA Table'!$D$4="YES",'miRNA Table'!$D$6="YES"),U32-U$110,U32))</f>
        <v/>
      </c>
      <c r="AT32" s="149" t="str">
        <f>IF(V32="","",IF(AND('miRNA Table'!$D$4="YES",'miRNA Table'!$D$6="YES"),V32-V$110,V32))</f>
        <v/>
      </c>
      <c r="AU32" s="149" t="str">
        <f>IF(W32="","",IF(AND('miRNA Table'!$D$4="YES",'miRNA Table'!$D$6="YES"),W32-W$110,W32))</f>
        <v/>
      </c>
      <c r="AV32" s="149" t="str">
        <f>IF(X32="","",IF(AND('miRNA Table'!$D$4="YES",'miRNA Table'!$D$6="YES"),X32-X$110,X32))</f>
        <v/>
      </c>
      <c r="AW32" s="149" t="str">
        <f>IF(Y32="","",IF(AND('miRNA Table'!$D$4="YES",'miRNA Table'!$D$6="YES"),Y32-Y$110,Y32))</f>
        <v/>
      </c>
      <c r="AX32" s="149" t="str">
        <f>IF(Z32="","",IF(AND('miRNA Table'!$D$4="YES",'miRNA Table'!$D$6="YES"),Z32-Z$110,Z32))</f>
        <v/>
      </c>
      <c r="AY32" s="149" t="str">
        <f>IF(AA32="","",IF(AND('miRNA Table'!$D$4="YES",'miRNA Table'!$D$6="YES"),AA32-AA$110,AA32))</f>
        <v/>
      </c>
      <c r="AZ32" s="150" t="str">
        <f>IF(AB32="","",IF(AND('miRNA Table'!$D$4="YES",'miRNA Table'!$D$6="YES"),AB32-AB$110,AB32))</f>
        <v/>
      </c>
      <c r="BY32" s="68" t="str">
        <f t="shared" si="16"/>
        <v>hsa-miR-148a-3p</v>
      </c>
      <c r="BZ32" s="69" t="s">
        <v>58</v>
      </c>
      <c r="CA32" s="70">
        <f t="shared" si="17"/>
        <v>1.9783333333333317</v>
      </c>
      <c r="CB32" s="70">
        <f t="shared" si="18"/>
        <v>1.8333333333333357</v>
      </c>
      <c r="CC32" s="70">
        <f t="shared" si="19"/>
        <v>1.7366666666666681</v>
      </c>
      <c r="CD32" s="70" t="str">
        <f t="shared" si="20"/>
        <v/>
      </c>
      <c r="CE32" s="70" t="str">
        <f t="shared" si="21"/>
        <v/>
      </c>
      <c r="CF32" s="70" t="str">
        <f t="shared" si="22"/>
        <v/>
      </c>
      <c r="CG32" s="70" t="str">
        <f t="shared" si="23"/>
        <v/>
      </c>
      <c r="CH32" s="70" t="str">
        <f t="shared" si="24"/>
        <v/>
      </c>
      <c r="CI32" s="70" t="str">
        <f t="shared" si="25"/>
        <v/>
      </c>
      <c r="CJ32" s="70" t="str">
        <f t="shared" si="26"/>
        <v/>
      </c>
      <c r="CK32" s="70" t="str">
        <f t="shared" si="27"/>
        <v/>
      </c>
      <c r="CL32" s="70" t="str">
        <f t="shared" si="28"/>
        <v/>
      </c>
      <c r="CM32" s="70">
        <f t="shared" si="29"/>
        <v>7.3766666666666652</v>
      </c>
      <c r="CN32" s="70">
        <f t="shared" si="30"/>
        <v>7.418333333333333</v>
      </c>
      <c r="CO32" s="70">
        <f t="shared" si="31"/>
        <v>7.3449999999999989</v>
      </c>
      <c r="CP32" s="70" t="str">
        <f t="shared" si="32"/>
        <v/>
      </c>
      <c r="CQ32" s="70" t="str">
        <f t="shared" si="33"/>
        <v/>
      </c>
      <c r="CR32" s="70" t="str">
        <f t="shared" si="34"/>
        <v/>
      </c>
      <c r="CS32" s="70" t="str">
        <f t="shared" si="35"/>
        <v/>
      </c>
      <c r="CT32" s="70" t="str">
        <f t="shared" si="36"/>
        <v/>
      </c>
      <c r="CU32" s="70" t="str">
        <f t="shared" si="37"/>
        <v/>
      </c>
      <c r="CV32" s="70" t="str">
        <f t="shared" si="38"/>
        <v/>
      </c>
      <c r="CW32" s="70" t="str">
        <f t="shared" si="39"/>
        <v/>
      </c>
      <c r="CX32" s="70" t="str">
        <f t="shared" si="40"/>
        <v/>
      </c>
      <c r="CY32" s="41">
        <f t="shared" si="41"/>
        <v>1.8494444444444451</v>
      </c>
      <c r="CZ32" s="41">
        <f t="shared" si="42"/>
        <v>7.379999999999999</v>
      </c>
      <c r="DA32" s="71" t="str">
        <f t="shared" si="43"/>
        <v>hsa-miR-148a-3p</v>
      </c>
      <c r="DB32" s="69" t="s">
        <v>148</v>
      </c>
      <c r="DC32" s="72">
        <f t="shared" si="2"/>
        <v>0.25378288214649397</v>
      </c>
      <c r="DD32" s="72">
        <f t="shared" si="3"/>
        <v>0.28061551207734281</v>
      </c>
      <c r="DE32" s="72">
        <f t="shared" si="4"/>
        <v>0.30006216666631663</v>
      </c>
      <c r="DF32" s="72" t="str">
        <f t="shared" si="5"/>
        <v/>
      </c>
      <c r="DG32" s="72" t="str">
        <f t="shared" si="6"/>
        <v/>
      </c>
      <c r="DH32" s="72" t="str">
        <f t="shared" si="7"/>
        <v/>
      </c>
      <c r="DI32" s="72" t="str">
        <f t="shared" si="8"/>
        <v/>
      </c>
      <c r="DJ32" s="72" t="str">
        <f t="shared" si="9"/>
        <v/>
      </c>
      <c r="DK32" s="72" t="str">
        <f t="shared" si="10"/>
        <v/>
      </c>
      <c r="DL32" s="72" t="str">
        <f t="shared" si="11"/>
        <v/>
      </c>
      <c r="DM32" s="72" t="str">
        <f t="shared" si="44"/>
        <v/>
      </c>
      <c r="DN32" s="72" t="str">
        <f t="shared" si="45"/>
        <v/>
      </c>
      <c r="DO32" s="72">
        <f t="shared" ref="DO32:DT51" si="54">IF(CM32="","",POWER(2, -CM32))</f>
        <v>6.017305555912315E-3</v>
      </c>
      <c r="DP32" s="72">
        <f t="shared" si="54"/>
        <v>5.8460045472498627E-3</v>
      </c>
      <c r="DQ32" s="72">
        <f t="shared" si="54"/>
        <v>6.1508435669469091E-3</v>
      </c>
      <c r="DR32" s="72" t="str">
        <f t="shared" si="54"/>
        <v/>
      </c>
      <c r="DS32" s="72" t="str">
        <f t="shared" si="54"/>
        <v/>
      </c>
      <c r="DT32" s="72" t="str">
        <f t="shared" si="54"/>
        <v/>
      </c>
      <c r="DU32" s="72" t="str">
        <f t="shared" si="50"/>
        <v/>
      </c>
      <c r="DV32" s="72" t="str">
        <f t="shared" si="50"/>
        <v/>
      </c>
      <c r="DW32" s="72" t="str">
        <f t="shared" si="50"/>
        <v/>
      </c>
      <c r="DX32" s="72" t="str">
        <f t="shared" si="48"/>
        <v/>
      </c>
      <c r="DY32" s="72" t="str">
        <f t="shared" si="46"/>
        <v/>
      </c>
      <c r="DZ32" s="72" t="str">
        <f t="shared" si="47"/>
        <v/>
      </c>
    </row>
    <row r="33" spans="1:130" ht="15" customHeight="1" x14ac:dyDescent="0.25">
      <c r="A33" s="76" t="str">
        <f>'miRNA Table'!B32</f>
        <v>hsa-miR-134-5p</v>
      </c>
      <c r="B33" s="69" t="s">
        <v>59</v>
      </c>
      <c r="C33" s="70">
        <f>IF('Test Sample Data'!C32="","",IF(SUM('Test Sample Data'!C$3:C$98)&gt;10,IF(AND(ISNUMBER('Test Sample Data'!C32),'Test Sample Data'!C32&lt;$C$108, 'Test Sample Data'!C32&gt;0),'Test Sample Data'!C32,$C$108),""))</f>
        <v>24.15</v>
      </c>
      <c r="D33" s="70">
        <f>IF('Test Sample Data'!D32="","",IF(SUM('Test Sample Data'!D$3:D$98)&gt;10,IF(AND(ISNUMBER('Test Sample Data'!D32),'Test Sample Data'!D32&lt;$C$108, 'Test Sample Data'!D32&gt;0),'Test Sample Data'!D32,$C$108),""))</f>
        <v>24.33</v>
      </c>
      <c r="E33" s="70">
        <f>IF('Test Sample Data'!E32="","",IF(SUM('Test Sample Data'!E$3:E$98)&gt;10,IF(AND(ISNUMBER('Test Sample Data'!E32),'Test Sample Data'!E32&lt;$C$108, 'Test Sample Data'!E32&gt;0),'Test Sample Data'!E32,$C$108),""))</f>
        <v>24.19</v>
      </c>
      <c r="F33" s="70" t="str">
        <f>IF('Test Sample Data'!F32="","",IF(SUM('Test Sample Data'!F$3:F$98)&gt;10,IF(AND(ISNUMBER('Test Sample Data'!F32),'Test Sample Data'!F32&lt;$C$108, 'Test Sample Data'!F32&gt;0),'Test Sample Data'!F32,$C$108),""))</f>
        <v/>
      </c>
      <c r="G33" s="70" t="str">
        <f>IF('Test Sample Data'!G32="","",IF(SUM('Test Sample Data'!G$3:G$98)&gt;10,IF(AND(ISNUMBER('Test Sample Data'!G32),'Test Sample Data'!G32&lt;$C$108, 'Test Sample Data'!G32&gt;0),'Test Sample Data'!G32,$C$108),""))</f>
        <v/>
      </c>
      <c r="H33" s="70" t="str">
        <f>IF('Test Sample Data'!H32="","",IF(SUM('Test Sample Data'!H$3:H$98)&gt;10,IF(AND(ISNUMBER('Test Sample Data'!H32),'Test Sample Data'!H32&lt;$C$108, 'Test Sample Data'!H32&gt;0),'Test Sample Data'!H32,$C$108),""))</f>
        <v/>
      </c>
      <c r="I33" s="70" t="str">
        <f>IF('Test Sample Data'!I32="","",IF(SUM('Test Sample Data'!I$3:I$98)&gt;10,IF(AND(ISNUMBER('Test Sample Data'!I32),'Test Sample Data'!I32&lt;$C$108, 'Test Sample Data'!I32&gt;0),'Test Sample Data'!I32,$C$108),""))</f>
        <v/>
      </c>
      <c r="J33" s="70" t="str">
        <f>IF('Test Sample Data'!J32="","",IF(SUM('Test Sample Data'!J$3:J$98)&gt;10,IF(AND(ISNUMBER('Test Sample Data'!J32),'Test Sample Data'!J32&lt;$C$108, 'Test Sample Data'!J32&gt;0),'Test Sample Data'!J32,$C$108),""))</f>
        <v/>
      </c>
      <c r="K33" s="70" t="str">
        <f>IF('Test Sample Data'!K32="","",IF(SUM('Test Sample Data'!K$3:K$98)&gt;10,IF(AND(ISNUMBER('Test Sample Data'!K32),'Test Sample Data'!K32&lt;$C$108, 'Test Sample Data'!K32&gt;0),'Test Sample Data'!K32,$C$108),""))</f>
        <v/>
      </c>
      <c r="L33" s="70" t="str">
        <f>IF('Test Sample Data'!L32="","",IF(SUM('Test Sample Data'!L$3:L$98)&gt;10,IF(AND(ISNUMBER('Test Sample Data'!L32),'Test Sample Data'!L32&lt;$C$108, 'Test Sample Data'!L32&gt;0),'Test Sample Data'!L32,$C$108),""))</f>
        <v/>
      </c>
      <c r="M33" s="70" t="str">
        <f>IF('Test Sample Data'!M32="","",IF(SUM('Test Sample Data'!M$3:M$98)&gt;10,IF(AND(ISNUMBER('Test Sample Data'!M32),'Test Sample Data'!M32&lt;$C$108, 'Test Sample Data'!M32&gt;0),'Test Sample Data'!M32,$C$108),""))</f>
        <v/>
      </c>
      <c r="N33" s="70" t="str">
        <f>IF('Test Sample Data'!N32="","",IF(SUM('Test Sample Data'!N$3:N$98)&gt;10,IF(AND(ISNUMBER('Test Sample Data'!N32),'Test Sample Data'!N32&lt;$C$108, 'Test Sample Data'!N32&gt;0),'Test Sample Data'!N32,$C$108),""))</f>
        <v/>
      </c>
      <c r="O33" s="69" t="str">
        <f>'miRNA Table'!B32</f>
        <v>hsa-miR-134-5p</v>
      </c>
      <c r="P33" s="69" t="s">
        <v>59</v>
      </c>
      <c r="Q33" s="70">
        <f>IF('Control Sample Data'!C32="","",IF(SUM('Control Sample Data'!C$3:C$98)&gt;10,IF(AND(ISNUMBER('Control Sample Data'!C32),'Control Sample Data'!C32&lt;$C$108, 'Control Sample Data'!C32&gt;0),'Control Sample Data'!C32,$C$108),""))</f>
        <v>31.06</v>
      </c>
      <c r="R33" s="70">
        <f>IF('Control Sample Data'!D32="","",IF(SUM('Control Sample Data'!D$3:D$98)&gt;10,IF(AND(ISNUMBER('Control Sample Data'!D32),'Control Sample Data'!D32&lt;$C$108, 'Control Sample Data'!D32&gt;0),'Control Sample Data'!D32,$C$108),""))</f>
        <v>31.12</v>
      </c>
      <c r="S33" s="70">
        <f>IF('Control Sample Data'!E32="","",IF(SUM('Control Sample Data'!E$3:E$98)&gt;10,IF(AND(ISNUMBER('Control Sample Data'!E32),'Control Sample Data'!E32&lt;$C$108, 'Control Sample Data'!E32&gt;0),'Control Sample Data'!E32,$C$108),""))</f>
        <v>31.19</v>
      </c>
      <c r="T33" s="70" t="str">
        <f>IF('Control Sample Data'!F32="","",IF(SUM('Control Sample Data'!F$3:F$98)&gt;10,IF(AND(ISNUMBER('Control Sample Data'!F32),'Control Sample Data'!F32&lt;$C$108, 'Control Sample Data'!F32&gt;0),'Control Sample Data'!F32,$C$108),""))</f>
        <v/>
      </c>
      <c r="U33" s="70" t="str">
        <f>IF('Control Sample Data'!G32="","",IF(SUM('Control Sample Data'!G$3:G$98)&gt;10,IF(AND(ISNUMBER('Control Sample Data'!G32),'Control Sample Data'!G32&lt;$C$108, 'Control Sample Data'!G32&gt;0),'Control Sample Data'!G32,$C$108),""))</f>
        <v/>
      </c>
      <c r="V33" s="70" t="str">
        <f>IF('Control Sample Data'!H32="","",IF(SUM('Control Sample Data'!H$3:H$98)&gt;10,IF(AND(ISNUMBER('Control Sample Data'!H32),'Control Sample Data'!H32&lt;$C$108, 'Control Sample Data'!H32&gt;0),'Control Sample Data'!H32,$C$108),""))</f>
        <v/>
      </c>
      <c r="W33" s="70" t="str">
        <f>IF('Control Sample Data'!I32="","",IF(SUM('Control Sample Data'!I$3:I$98)&gt;10,IF(AND(ISNUMBER('Control Sample Data'!I32),'Control Sample Data'!I32&lt;$C$108, 'Control Sample Data'!I32&gt;0),'Control Sample Data'!I32,$C$108),""))</f>
        <v/>
      </c>
      <c r="X33" s="70" t="str">
        <f>IF('Control Sample Data'!J32="","",IF(SUM('Control Sample Data'!J$3:J$98)&gt;10,IF(AND(ISNUMBER('Control Sample Data'!J32),'Control Sample Data'!J32&lt;$C$108, 'Control Sample Data'!J32&gt;0),'Control Sample Data'!J32,$C$108),""))</f>
        <v/>
      </c>
      <c r="Y33" s="70" t="str">
        <f>IF('Control Sample Data'!K32="","",IF(SUM('Control Sample Data'!K$3:K$98)&gt;10,IF(AND(ISNUMBER('Control Sample Data'!K32),'Control Sample Data'!K32&lt;$C$108, 'Control Sample Data'!K32&gt;0),'Control Sample Data'!K32,$C$108),""))</f>
        <v/>
      </c>
      <c r="Z33" s="70" t="str">
        <f>IF('Control Sample Data'!L32="","",IF(SUM('Control Sample Data'!L$3:L$98)&gt;10,IF(AND(ISNUMBER('Control Sample Data'!L32),'Control Sample Data'!L32&lt;$C$108, 'Control Sample Data'!L32&gt;0),'Control Sample Data'!L32,$C$108),""))</f>
        <v/>
      </c>
      <c r="AA33" s="70" t="str">
        <f>IF('Control Sample Data'!M32="","",IF(SUM('Control Sample Data'!M$3:M$98)&gt;10,IF(AND(ISNUMBER('Control Sample Data'!M32),'Control Sample Data'!M32&lt;$C$108, 'Control Sample Data'!M32&gt;0),'Control Sample Data'!M32,$C$108),""))</f>
        <v/>
      </c>
      <c r="AB33" s="137" t="str">
        <f>IF('Control Sample Data'!N32="","",IF(SUM('Control Sample Data'!N$3:N$98)&gt;10,IF(AND(ISNUMBER('Control Sample Data'!N32),'Control Sample Data'!N32&lt;$C$108, 'Control Sample Data'!N32&gt;0),'Control Sample Data'!N32,$C$108),""))</f>
        <v/>
      </c>
      <c r="AC33" s="142">
        <f>IF(C33="","",IF(AND('miRNA Table'!$D$4="YES",'miRNA Table'!$D$6="YES"),C33-C$110,C33))</f>
        <v>24.15</v>
      </c>
      <c r="AD33" s="143">
        <f>IF(D33="","",IF(AND('miRNA Table'!$D$4="YES",'miRNA Table'!$D$6="YES"),D33-D$110,D33))</f>
        <v>24.33</v>
      </c>
      <c r="AE33" s="143">
        <f>IF(E33="","",IF(AND('miRNA Table'!$D$4="YES",'miRNA Table'!$D$6="YES"),E33-E$110,E33))</f>
        <v>24.19</v>
      </c>
      <c r="AF33" s="143" t="str">
        <f>IF(F33="","",IF(AND('miRNA Table'!$D$4="YES",'miRNA Table'!$D$6="YES"),F33-F$110,F33))</f>
        <v/>
      </c>
      <c r="AG33" s="143" t="str">
        <f>IF(G33="","",IF(AND('miRNA Table'!$D$4="YES",'miRNA Table'!$D$6="YES"),G33-G$110,G33))</f>
        <v/>
      </c>
      <c r="AH33" s="143" t="str">
        <f>IF(H33="","",IF(AND('miRNA Table'!$D$4="YES",'miRNA Table'!$D$6="YES"),H33-H$110,H33))</f>
        <v/>
      </c>
      <c r="AI33" s="143" t="str">
        <f>IF(I33="","",IF(AND('miRNA Table'!$D$4="YES",'miRNA Table'!$D$6="YES"),I33-I$110,I33))</f>
        <v/>
      </c>
      <c r="AJ33" s="143" t="str">
        <f>IF(J33="","",IF(AND('miRNA Table'!$D$4="YES",'miRNA Table'!$D$6="YES"),J33-J$110,J33))</f>
        <v/>
      </c>
      <c r="AK33" s="143" t="str">
        <f>IF(K33="","",IF(AND('miRNA Table'!$D$4="YES",'miRNA Table'!$D$6="YES"),K33-K$110,K33))</f>
        <v/>
      </c>
      <c r="AL33" s="143" t="str">
        <f>IF(L33="","",IF(AND('miRNA Table'!$D$4="YES",'miRNA Table'!$D$6="YES"),L33-L$110,L33))</f>
        <v/>
      </c>
      <c r="AM33" s="143" t="str">
        <f>IF(M33="","",IF(AND('miRNA Table'!$D$4="YES",'miRNA Table'!$D$6="YES"),M33-M$110,M33))</f>
        <v/>
      </c>
      <c r="AN33" s="144" t="str">
        <f>IF(N33="","",IF(AND('miRNA Table'!$D$4="YES",'miRNA Table'!$D$6="YES"),N33-N$110,N33))</f>
        <v/>
      </c>
      <c r="AO33" s="148">
        <f>IF(Q33="","",IF(AND('miRNA Table'!$D$4="YES",'miRNA Table'!$D$6="YES"),Q33-Q$110,Q33))</f>
        <v>31.06</v>
      </c>
      <c r="AP33" s="149">
        <f>IF(R33="","",IF(AND('miRNA Table'!$D$4="YES",'miRNA Table'!$D$6="YES"),R33-R$110,R33))</f>
        <v>31.12</v>
      </c>
      <c r="AQ33" s="149">
        <f>IF(S33="","",IF(AND('miRNA Table'!$D$4="YES",'miRNA Table'!$D$6="YES"),S33-S$110,S33))</f>
        <v>31.19</v>
      </c>
      <c r="AR33" s="149" t="str">
        <f>IF(T33="","",IF(AND('miRNA Table'!$D$4="YES",'miRNA Table'!$D$6="YES"),T33-T$110,T33))</f>
        <v/>
      </c>
      <c r="AS33" s="149" t="str">
        <f>IF(U33="","",IF(AND('miRNA Table'!$D$4="YES",'miRNA Table'!$D$6="YES"),U33-U$110,U33))</f>
        <v/>
      </c>
      <c r="AT33" s="149" t="str">
        <f>IF(V33="","",IF(AND('miRNA Table'!$D$4="YES",'miRNA Table'!$D$6="YES"),V33-V$110,V33))</f>
        <v/>
      </c>
      <c r="AU33" s="149" t="str">
        <f>IF(W33="","",IF(AND('miRNA Table'!$D$4="YES",'miRNA Table'!$D$6="YES"),W33-W$110,W33))</f>
        <v/>
      </c>
      <c r="AV33" s="149" t="str">
        <f>IF(X33="","",IF(AND('miRNA Table'!$D$4="YES",'miRNA Table'!$D$6="YES"),X33-X$110,X33))</f>
        <v/>
      </c>
      <c r="AW33" s="149" t="str">
        <f>IF(Y33="","",IF(AND('miRNA Table'!$D$4="YES",'miRNA Table'!$D$6="YES"),Y33-Y$110,Y33))</f>
        <v/>
      </c>
      <c r="AX33" s="149" t="str">
        <f>IF(Z33="","",IF(AND('miRNA Table'!$D$4="YES",'miRNA Table'!$D$6="YES"),Z33-Z$110,Z33))</f>
        <v/>
      </c>
      <c r="AY33" s="149" t="str">
        <f>IF(AA33="","",IF(AND('miRNA Table'!$D$4="YES",'miRNA Table'!$D$6="YES"),AA33-AA$110,AA33))</f>
        <v/>
      </c>
      <c r="AZ33" s="150" t="str">
        <f>IF(AB33="","",IF(AND('miRNA Table'!$D$4="YES",'miRNA Table'!$D$6="YES"),AB33-AB$110,AB33))</f>
        <v/>
      </c>
      <c r="BY33" s="68" t="str">
        <f t="shared" si="16"/>
        <v>hsa-miR-134-5p</v>
      </c>
      <c r="BZ33" s="69" t="s">
        <v>59</v>
      </c>
      <c r="CA33" s="70">
        <f t="shared" si="17"/>
        <v>4.6183333333333287</v>
      </c>
      <c r="CB33" s="70">
        <f t="shared" si="18"/>
        <v>4.7033333333333331</v>
      </c>
      <c r="CC33" s="70">
        <f t="shared" si="19"/>
        <v>4.6066666666666691</v>
      </c>
      <c r="CD33" s="70" t="str">
        <f t="shared" si="20"/>
        <v/>
      </c>
      <c r="CE33" s="70" t="str">
        <f t="shared" si="21"/>
        <v/>
      </c>
      <c r="CF33" s="70" t="str">
        <f t="shared" si="22"/>
        <v/>
      </c>
      <c r="CG33" s="70" t="str">
        <f t="shared" si="23"/>
        <v/>
      </c>
      <c r="CH33" s="70" t="str">
        <f t="shared" si="24"/>
        <v/>
      </c>
      <c r="CI33" s="70" t="str">
        <f t="shared" si="25"/>
        <v/>
      </c>
      <c r="CJ33" s="70" t="str">
        <f t="shared" si="26"/>
        <v/>
      </c>
      <c r="CK33" s="70" t="str">
        <f t="shared" si="27"/>
        <v/>
      </c>
      <c r="CL33" s="70" t="str">
        <f t="shared" si="28"/>
        <v/>
      </c>
      <c r="CM33" s="70">
        <f t="shared" si="29"/>
        <v>11.206666666666663</v>
      </c>
      <c r="CN33" s="70">
        <f t="shared" si="30"/>
        <v>11.388333333333335</v>
      </c>
      <c r="CO33" s="70">
        <f t="shared" si="31"/>
        <v>11.295000000000002</v>
      </c>
      <c r="CP33" s="70" t="str">
        <f t="shared" si="32"/>
        <v/>
      </c>
      <c r="CQ33" s="70" t="str">
        <f t="shared" si="33"/>
        <v/>
      </c>
      <c r="CR33" s="70" t="str">
        <f t="shared" si="34"/>
        <v/>
      </c>
      <c r="CS33" s="70" t="str">
        <f t="shared" si="35"/>
        <v/>
      </c>
      <c r="CT33" s="70" t="str">
        <f t="shared" si="36"/>
        <v/>
      </c>
      <c r="CU33" s="70" t="str">
        <f t="shared" si="37"/>
        <v/>
      </c>
      <c r="CV33" s="70" t="str">
        <f t="shared" si="38"/>
        <v/>
      </c>
      <c r="CW33" s="70" t="str">
        <f t="shared" si="39"/>
        <v/>
      </c>
      <c r="CX33" s="70" t="str">
        <f t="shared" si="40"/>
        <v/>
      </c>
      <c r="CY33" s="41">
        <f t="shared" si="41"/>
        <v>4.642777777777777</v>
      </c>
      <c r="CZ33" s="41">
        <f t="shared" si="42"/>
        <v>11.296666666666667</v>
      </c>
      <c r="DA33" s="71" t="str">
        <f t="shared" si="43"/>
        <v>hsa-miR-134-5p</v>
      </c>
      <c r="DB33" s="69" t="s">
        <v>149</v>
      </c>
      <c r="DC33" s="72">
        <f t="shared" si="2"/>
        <v>4.0713940413120688E-2</v>
      </c>
      <c r="DD33" s="72">
        <f t="shared" si="3"/>
        <v>3.8384473417786724E-2</v>
      </c>
      <c r="DE33" s="72">
        <f t="shared" si="4"/>
        <v>4.1044517371200032E-2</v>
      </c>
      <c r="DF33" s="72" t="str">
        <f t="shared" si="5"/>
        <v/>
      </c>
      <c r="DG33" s="72" t="str">
        <f t="shared" si="6"/>
        <v/>
      </c>
      <c r="DH33" s="72" t="str">
        <f t="shared" si="7"/>
        <v/>
      </c>
      <c r="DI33" s="72" t="str">
        <f t="shared" si="8"/>
        <v/>
      </c>
      <c r="DJ33" s="72" t="str">
        <f t="shared" si="9"/>
        <v/>
      </c>
      <c r="DK33" s="72" t="str">
        <f t="shared" si="10"/>
        <v/>
      </c>
      <c r="DL33" s="72" t="str">
        <f t="shared" si="11"/>
        <v/>
      </c>
      <c r="DM33" s="72" t="str">
        <f t="shared" si="44"/>
        <v/>
      </c>
      <c r="DN33" s="72" t="str">
        <f t="shared" si="45"/>
        <v/>
      </c>
      <c r="DO33" s="72">
        <f t="shared" si="54"/>
        <v>4.2311379191526668E-4</v>
      </c>
      <c r="DP33" s="72">
        <f t="shared" si="54"/>
        <v>3.7305259560509326E-4</v>
      </c>
      <c r="DQ33" s="72">
        <f t="shared" si="54"/>
        <v>3.9798453730596891E-4</v>
      </c>
      <c r="DR33" s="72" t="str">
        <f t="shared" si="54"/>
        <v/>
      </c>
      <c r="DS33" s="72" t="str">
        <f t="shared" si="54"/>
        <v/>
      </c>
      <c r="DT33" s="72" t="str">
        <f t="shared" si="54"/>
        <v/>
      </c>
      <c r="DU33" s="72" t="str">
        <f t="shared" si="50"/>
        <v/>
      </c>
      <c r="DV33" s="72" t="str">
        <f t="shared" si="50"/>
        <v/>
      </c>
      <c r="DW33" s="72" t="str">
        <f t="shared" si="50"/>
        <v/>
      </c>
      <c r="DX33" s="72" t="str">
        <f t="shared" si="48"/>
        <v/>
      </c>
      <c r="DY33" s="72" t="str">
        <f t="shared" si="46"/>
        <v/>
      </c>
      <c r="DZ33" s="72" t="str">
        <f t="shared" si="47"/>
        <v/>
      </c>
    </row>
    <row r="34" spans="1:130" ht="15" customHeight="1" x14ac:dyDescent="0.25">
      <c r="A34" s="76" t="str">
        <f>'miRNA Table'!B33</f>
        <v>hsa-let-7g-5p</v>
      </c>
      <c r="B34" s="69" t="s">
        <v>60</v>
      </c>
      <c r="C34" s="70">
        <f>IF('Test Sample Data'!C33="","",IF(SUM('Test Sample Data'!C$3:C$98)&gt;10,IF(AND(ISNUMBER('Test Sample Data'!C33),'Test Sample Data'!C33&lt;$C$108, 'Test Sample Data'!C33&gt;0),'Test Sample Data'!C33,$C$108),""))</f>
        <v>27.2</v>
      </c>
      <c r="D34" s="70">
        <f>IF('Test Sample Data'!D33="","",IF(SUM('Test Sample Data'!D$3:D$98)&gt;10,IF(AND(ISNUMBER('Test Sample Data'!D33),'Test Sample Data'!D33&lt;$C$108, 'Test Sample Data'!D33&gt;0),'Test Sample Data'!D33,$C$108),""))</f>
        <v>27.24</v>
      </c>
      <c r="E34" s="70">
        <f>IF('Test Sample Data'!E33="","",IF(SUM('Test Sample Data'!E$3:E$98)&gt;10,IF(AND(ISNUMBER('Test Sample Data'!E33),'Test Sample Data'!E33&lt;$C$108, 'Test Sample Data'!E33&gt;0),'Test Sample Data'!E33,$C$108),""))</f>
        <v>27.14</v>
      </c>
      <c r="F34" s="70" t="str">
        <f>IF('Test Sample Data'!F33="","",IF(SUM('Test Sample Data'!F$3:F$98)&gt;10,IF(AND(ISNUMBER('Test Sample Data'!F33),'Test Sample Data'!F33&lt;$C$108, 'Test Sample Data'!F33&gt;0),'Test Sample Data'!F33,$C$108),""))</f>
        <v/>
      </c>
      <c r="G34" s="70" t="str">
        <f>IF('Test Sample Data'!G33="","",IF(SUM('Test Sample Data'!G$3:G$98)&gt;10,IF(AND(ISNUMBER('Test Sample Data'!G33),'Test Sample Data'!G33&lt;$C$108, 'Test Sample Data'!G33&gt;0),'Test Sample Data'!G33,$C$108),""))</f>
        <v/>
      </c>
      <c r="H34" s="70" t="str">
        <f>IF('Test Sample Data'!H33="","",IF(SUM('Test Sample Data'!H$3:H$98)&gt;10,IF(AND(ISNUMBER('Test Sample Data'!H33),'Test Sample Data'!H33&lt;$C$108, 'Test Sample Data'!H33&gt;0),'Test Sample Data'!H33,$C$108),""))</f>
        <v/>
      </c>
      <c r="I34" s="70" t="str">
        <f>IF('Test Sample Data'!I33="","",IF(SUM('Test Sample Data'!I$3:I$98)&gt;10,IF(AND(ISNUMBER('Test Sample Data'!I33),'Test Sample Data'!I33&lt;$C$108, 'Test Sample Data'!I33&gt;0),'Test Sample Data'!I33,$C$108),""))</f>
        <v/>
      </c>
      <c r="J34" s="70" t="str">
        <f>IF('Test Sample Data'!J33="","",IF(SUM('Test Sample Data'!J$3:J$98)&gt;10,IF(AND(ISNUMBER('Test Sample Data'!J33),'Test Sample Data'!J33&lt;$C$108, 'Test Sample Data'!J33&gt;0),'Test Sample Data'!J33,$C$108),""))</f>
        <v/>
      </c>
      <c r="K34" s="70" t="str">
        <f>IF('Test Sample Data'!K33="","",IF(SUM('Test Sample Data'!K$3:K$98)&gt;10,IF(AND(ISNUMBER('Test Sample Data'!K33),'Test Sample Data'!K33&lt;$C$108, 'Test Sample Data'!K33&gt;0),'Test Sample Data'!K33,$C$108),""))</f>
        <v/>
      </c>
      <c r="L34" s="70" t="str">
        <f>IF('Test Sample Data'!L33="","",IF(SUM('Test Sample Data'!L$3:L$98)&gt;10,IF(AND(ISNUMBER('Test Sample Data'!L33),'Test Sample Data'!L33&lt;$C$108, 'Test Sample Data'!L33&gt;0),'Test Sample Data'!L33,$C$108),""))</f>
        <v/>
      </c>
      <c r="M34" s="70" t="str">
        <f>IF('Test Sample Data'!M33="","",IF(SUM('Test Sample Data'!M$3:M$98)&gt;10,IF(AND(ISNUMBER('Test Sample Data'!M33),'Test Sample Data'!M33&lt;$C$108, 'Test Sample Data'!M33&gt;0),'Test Sample Data'!M33,$C$108),""))</f>
        <v/>
      </c>
      <c r="N34" s="70" t="str">
        <f>IF('Test Sample Data'!N33="","",IF(SUM('Test Sample Data'!N$3:N$98)&gt;10,IF(AND(ISNUMBER('Test Sample Data'!N33),'Test Sample Data'!N33&lt;$C$108, 'Test Sample Data'!N33&gt;0),'Test Sample Data'!N33,$C$108),""))</f>
        <v/>
      </c>
      <c r="O34" s="69" t="str">
        <f>'miRNA Table'!B33</f>
        <v>hsa-let-7g-5p</v>
      </c>
      <c r="P34" s="69" t="s">
        <v>60</v>
      </c>
      <c r="Q34" s="70">
        <f>IF('Control Sample Data'!C33="","",IF(SUM('Control Sample Data'!C$3:C$98)&gt;10,IF(AND(ISNUMBER('Control Sample Data'!C33),'Control Sample Data'!C33&lt;$C$108, 'Control Sample Data'!C33&gt;0),'Control Sample Data'!C33,$C$108),""))</f>
        <v>27.09</v>
      </c>
      <c r="R34" s="70">
        <f>IF('Control Sample Data'!D33="","",IF(SUM('Control Sample Data'!D$3:D$98)&gt;10,IF(AND(ISNUMBER('Control Sample Data'!D33),'Control Sample Data'!D33&lt;$C$108, 'Control Sample Data'!D33&gt;0),'Control Sample Data'!D33,$C$108),""))</f>
        <v>27.24</v>
      </c>
      <c r="S34" s="70">
        <f>IF('Control Sample Data'!E33="","",IF(SUM('Control Sample Data'!E$3:E$98)&gt;10,IF(AND(ISNUMBER('Control Sample Data'!E33),'Control Sample Data'!E33&lt;$C$108, 'Control Sample Data'!E33&gt;0),'Control Sample Data'!E33,$C$108),""))</f>
        <v>27.24</v>
      </c>
      <c r="T34" s="70" t="str">
        <f>IF('Control Sample Data'!F33="","",IF(SUM('Control Sample Data'!F$3:F$98)&gt;10,IF(AND(ISNUMBER('Control Sample Data'!F33),'Control Sample Data'!F33&lt;$C$108, 'Control Sample Data'!F33&gt;0),'Control Sample Data'!F33,$C$108),""))</f>
        <v/>
      </c>
      <c r="U34" s="70" t="str">
        <f>IF('Control Sample Data'!G33="","",IF(SUM('Control Sample Data'!G$3:G$98)&gt;10,IF(AND(ISNUMBER('Control Sample Data'!G33),'Control Sample Data'!G33&lt;$C$108, 'Control Sample Data'!G33&gt;0),'Control Sample Data'!G33,$C$108),""))</f>
        <v/>
      </c>
      <c r="V34" s="70" t="str">
        <f>IF('Control Sample Data'!H33="","",IF(SUM('Control Sample Data'!H$3:H$98)&gt;10,IF(AND(ISNUMBER('Control Sample Data'!H33),'Control Sample Data'!H33&lt;$C$108, 'Control Sample Data'!H33&gt;0),'Control Sample Data'!H33,$C$108),""))</f>
        <v/>
      </c>
      <c r="W34" s="70" t="str">
        <f>IF('Control Sample Data'!I33="","",IF(SUM('Control Sample Data'!I$3:I$98)&gt;10,IF(AND(ISNUMBER('Control Sample Data'!I33),'Control Sample Data'!I33&lt;$C$108, 'Control Sample Data'!I33&gt;0),'Control Sample Data'!I33,$C$108),""))</f>
        <v/>
      </c>
      <c r="X34" s="70" t="str">
        <f>IF('Control Sample Data'!J33="","",IF(SUM('Control Sample Data'!J$3:J$98)&gt;10,IF(AND(ISNUMBER('Control Sample Data'!J33),'Control Sample Data'!J33&lt;$C$108, 'Control Sample Data'!J33&gt;0),'Control Sample Data'!J33,$C$108),""))</f>
        <v/>
      </c>
      <c r="Y34" s="70" t="str">
        <f>IF('Control Sample Data'!K33="","",IF(SUM('Control Sample Data'!K$3:K$98)&gt;10,IF(AND(ISNUMBER('Control Sample Data'!K33),'Control Sample Data'!K33&lt;$C$108, 'Control Sample Data'!K33&gt;0),'Control Sample Data'!K33,$C$108),""))</f>
        <v/>
      </c>
      <c r="Z34" s="70" t="str">
        <f>IF('Control Sample Data'!L33="","",IF(SUM('Control Sample Data'!L$3:L$98)&gt;10,IF(AND(ISNUMBER('Control Sample Data'!L33),'Control Sample Data'!L33&lt;$C$108, 'Control Sample Data'!L33&gt;0),'Control Sample Data'!L33,$C$108),""))</f>
        <v/>
      </c>
      <c r="AA34" s="70" t="str">
        <f>IF('Control Sample Data'!M33="","",IF(SUM('Control Sample Data'!M$3:M$98)&gt;10,IF(AND(ISNUMBER('Control Sample Data'!M33),'Control Sample Data'!M33&lt;$C$108, 'Control Sample Data'!M33&gt;0),'Control Sample Data'!M33,$C$108),""))</f>
        <v/>
      </c>
      <c r="AB34" s="137" t="str">
        <f>IF('Control Sample Data'!N33="","",IF(SUM('Control Sample Data'!N$3:N$98)&gt;10,IF(AND(ISNUMBER('Control Sample Data'!N33),'Control Sample Data'!N33&lt;$C$108, 'Control Sample Data'!N33&gt;0),'Control Sample Data'!N33,$C$108),""))</f>
        <v/>
      </c>
      <c r="AC34" s="142">
        <f>IF(C34="","",IF(AND('miRNA Table'!$D$4="YES",'miRNA Table'!$D$6="YES"),C34-C$110,C34))</f>
        <v>27.2</v>
      </c>
      <c r="AD34" s="143">
        <f>IF(D34="","",IF(AND('miRNA Table'!$D$4="YES",'miRNA Table'!$D$6="YES"),D34-D$110,D34))</f>
        <v>27.24</v>
      </c>
      <c r="AE34" s="143">
        <f>IF(E34="","",IF(AND('miRNA Table'!$D$4="YES",'miRNA Table'!$D$6="YES"),E34-E$110,E34))</f>
        <v>27.14</v>
      </c>
      <c r="AF34" s="143" t="str">
        <f>IF(F34="","",IF(AND('miRNA Table'!$D$4="YES",'miRNA Table'!$D$6="YES"),F34-F$110,F34))</f>
        <v/>
      </c>
      <c r="AG34" s="143" t="str">
        <f>IF(G34="","",IF(AND('miRNA Table'!$D$4="YES",'miRNA Table'!$D$6="YES"),G34-G$110,G34))</f>
        <v/>
      </c>
      <c r="AH34" s="143" t="str">
        <f>IF(H34="","",IF(AND('miRNA Table'!$D$4="YES",'miRNA Table'!$D$6="YES"),H34-H$110,H34))</f>
        <v/>
      </c>
      <c r="AI34" s="143" t="str">
        <f>IF(I34="","",IF(AND('miRNA Table'!$D$4="YES",'miRNA Table'!$D$6="YES"),I34-I$110,I34))</f>
        <v/>
      </c>
      <c r="AJ34" s="143" t="str">
        <f>IF(J34="","",IF(AND('miRNA Table'!$D$4="YES",'miRNA Table'!$D$6="YES"),J34-J$110,J34))</f>
        <v/>
      </c>
      <c r="AK34" s="143" t="str">
        <f>IF(K34="","",IF(AND('miRNA Table'!$D$4="YES",'miRNA Table'!$D$6="YES"),K34-K$110,K34))</f>
        <v/>
      </c>
      <c r="AL34" s="143" t="str">
        <f>IF(L34="","",IF(AND('miRNA Table'!$D$4="YES",'miRNA Table'!$D$6="YES"),L34-L$110,L34))</f>
        <v/>
      </c>
      <c r="AM34" s="143" t="str">
        <f>IF(M34="","",IF(AND('miRNA Table'!$D$4="YES",'miRNA Table'!$D$6="YES"),M34-M$110,M34))</f>
        <v/>
      </c>
      <c r="AN34" s="144" t="str">
        <f>IF(N34="","",IF(AND('miRNA Table'!$D$4="YES",'miRNA Table'!$D$6="YES"),N34-N$110,N34))</f>
        <v/>
      </c>
      <c r="AO34" s="148">
        <f>IF(Q34="","",IF(AND('miRNA Table'!$D$4="YES",'miRNA Table'!$D$6="YES"),Q34-Q$110,Q34))</f>
        <v>27.09</v>
      </c>
      <c r="AP34" s="149">
        <f>IF(R34="","",IF(AND('miRNA Table'!$D$4="YES",'miRNA Table'!$D$6="YES"),R34-R$110,R34))</f>
        <v>27.24</v>
      </c>
      <c r="AQ34" s="149">
        <f>IF(S34="","",IF(AND('miRNA Table'!$D$4="YES",'miRNA Table'!$D$6="YES"),S34-S$110,S34))</f>
        <v>27.24</v>
      </c>
      <c r="AR34" s="149" t="str">
        <f>IF(T34="","",IF(AND('miRNA Table'!$D$4="YES",'miRNA Table'!$D$6="YES"),T34-T$110,T34))</f>
        <v/>
      </c>
      <c r="AS34" s="149" t="str">
        <f>IF(U34="","",IF(AND('miRNA Table'!$D$4="YES",'miRNA Table'!$D$6="YES"),U34-U$110,U34))</f>
        <v/>
      </c>
      <c r="AT34" s="149" t="str">
        <f>IF(V34="","",IF(AND('miRNA Table'!$D$4="YES",'miRNA Table'!$D$6="YES"),V34-V$110,V34))</f>
        <v/>
      </c>
      <c r="AU34" s="149" t="str">
        <f>IF(W34="","",IF(AND('miRNA Table'!$D$4="YES",'miRNA Table'!$D$6="YES"),W34-W$110,W34))</f>
        <v/>
      </c>
      <c r="AV34" s="149" t="str">
        <f>IF(X34="","",IF(AND('miRNA Table'!$D$4="YES",'miRNA Table'!$D$6="YES"),X34-X$110,X34))</f>
        <v/>
      </c>
      <c r="AW34" s="149" t="str">
        <f>IF(Y34="","",IF(AND('miRNA Table'!$D$4="YES",'miRNA Table'!$D$6="YES"),Y34-Y$110,Y34))</f>
        <v/>
      </c>
      <c r="AX34" s="149" t="str">
        <f>IF(Z34="","",IF(AND('miRNA Table'!$D$4="YES",'miRNA Table'!$D$6="YES"),Z34-Z$110,Z34))</f>
        <v/>
      </c>
      <c r="AY34" s="149" t="str">
        <f>IF(AA34="","",IF(AND('miRNA Table'!$D$4="YES",'miRNA Table'!$D$6="YES"),AA34-AA$110,AA34))</f>
        <v/>
      </c>
      <c r="AZ34" s="150" t="str">
        <f>IF(AB34="","",IF(AND('miRNA Table'!$D$4="YES",'miRNA Table'!$D$6="YES"),AB34-AB$110,AB34))</f>
        <v/>
      </c>
      <c r="BY34" s="68" t="str">
        <f t="shared" si="16"/>
        <v>hsa-let-7g-5p</v>
      </c>
      <c r="BZ34" s="69" t="s">
        <v>60</v>
      </c>
      <c r="CA34" s="70">
        <f t="shared" si="17"/>
        <v>7.6683333333333294</v>
      </c>
      <c r="CB34" s="70">
        <f t="shared" si="18"/>
        <v>7.6133333333333333</v>
      </c>
      <c r="CC34" s="70">
        <f t="shared" si="19"/>
        <v>7.5566666666666684</v>
      </c>
      <c r="CD34" s="70" t="str">
        <f t="shared" si="20"/>
        <v/>
      </c>
      <c r="CE34" s="70" t="str">
        <f t="shared" si="21"/>
        <v/>
      </c>
      <c r="CF34" s="70" t="str">
        <f t="shared" si="22"/>
        <v/>
      </c>
      <c r="CG34" s="70" t="str">
        <f t="shared" si="23"/>
        <v/>
      </c>
      <c r="CH34" s="70" t="str">
        <f t="shared" si="24"/>
        <v/>
      </c>
      <c r="CI34" s="70" t="str">
        <f t="shared" si="25"/>
        <v/>
      </c>
      <c r="CJ34" s="70" t="str">
        <f t="shared" si="26"/>
        <v/>
      </c>
      <c r="CK34" s="70" t="str">
        <f t="shared" si="27"/>
        <v/>
      </c>
      <c r="CL34" s="70" t="str">
        <f t="shared" si="28"/>
        <v/>
      </c>
      <c r="CM34" s="70">
        <f t="shared" si="29"/>
        <v>7.2366666666666646</v>
      </c>
      <c r="CN34" s="70">
        <f t="shared" si="30"/>
        <v>7.5083333333333329</v>
      </c>
      <c r="CO34" s="70">
        <f t="shared" si="31"/>
        <v>7.3449999999999989</v>
      </c>
      <c r="CP34" s="70" t="str">
        <f t="shared" si="32"/>
        <v/>
      </c>
      <c r="CQ34" s="70" t="str">
        <f t="shared" si="33"/>
        <v/>
      </c>
      <c r="CR34" s="70" t="str">
        <f t="shared" si="34"/>
        <v/>
      </c>
      <c r="CS34" s="70" t="str">
        <f t="shared" si="35"/>
        <v/>
      </c>
      <c r="CT34" s="70" t="str">
        <f t="shared" si="36"/>
        <v/>
      </c>
      <c r="CU34" s="70" t="str">
        <f t="shared" si="37"/>
        <v/>
      </c>
      <c r="CV34" s="70" t="str">
        <f t="shared" si="38"/>
        <v/>
      </c>
      <c r="CW34" s="70" t="str">
        <f t="shared" si="39"/>
        <v/>
      </c>
      <c r="CX34" s="70" t="str">
        <f t="shared" si="40"/>
        <v/>
      </c>
      <c r="CY34" s="41">
        <f t="shared" si="41"/>
        <v>7.6127777777777768</v>
      </c>
      <c r="CZ34" s="41">
        <f t="shared" si="42"/>
        <v>7.3633333333333324</v>
      </c>
      <c r="DA34" s="71" t="str">
        <f t="shared" si="43"/>
        <v>hsa-let-7g-5p</v>
      </c>
      <c r="DB34" s="69" t="s">
        <v>150</v>
      </c>
      <c r="DC34" s="72">
        <f t="shared" si="2"/>
        <v>4.9158842673393353E-3</v>
      </c>
      <c r="DD34" s="72">
        <f t="shared" si="3"/>
        <v>5.1069111218832236E-3</v>
      </c>
      <c r="DE34" s="72">
        <f t="shared" si="4"/>
        <v>5.3114936438001933E-3</v>
      </c>
      <c r="DF34" s="72" t="str">
        <f t="shared" si="5"/>
        <v/>
      </c>
      <c r="DG34" s="72" t="str">
        <f t="shared" si="6"/>
        <v/>
      </c>
      <c r="DH34" s="72" t="str">
        <f t="shared" si="7"/>
        <v/>
      </c>
      <c r="DI34" s="72" t="str">
        <f t="shared" si="8"/>
        <v/>
      </c>
      <c r="DJ34" s="72" t="str">
        <f t="shared" si="9"/>
        <v/>
      </c>
      <c r="DK34" s="72" t="str">
        <f t="shared" si="10"/>
        <v/>
      </c>
      <c r="DL34" s="72" t="str">
        <f t="shared" si="11"/>
        <v/>
      </c>
      <c r="DM34" s="72" t="str">
        <f t="shared" si="44"/>
        <v/>
      </c>
      <c r="DN34" s="72" t="str">
        <f t="shared" si="45"/>
        <v/>
      </c>
      <c r="DO34" s="72">
        <f t="shared" si="54"/>
        <v>6.630499775852533E-3</v>
      </c>
      <c r="DP34" s="72">
        <f t="shared" si="54"/>
        <v>5.4924542641498061E-3</v>
      </c>
      <c r="DQ34" s="72">
        <f t="shared" si="54"/>
        <v>6.1508435669469091E-3</v>
      </c>
      <c r="DR34" s="72" t="str">
        <f t="shared" si="54"/>
        <v/>
      </c>
      <c r="DS34" s="72" t="str">
        <f t="shared" si="54"/>
        <v/>
      </c>
      <c r="DT34" s="72" t="str">
        <f t="shared" si="54"/>
        <v/>
      </c>
      <c r="DU34" s="72" t="str">
        <f t="shared" si="50"/>
        <v/>
      </c>
      <c r="DV34" s="72" t="str">
        <f t="shared" si="50"/>
        <v/>
      </c>
      <c r="DW34" s="72" t="str">
        <f t="shared" si="50"/>
        <v/>
      </c>
      <c r="DX34" s="72" t="str">
        <f t="shared" si="48"/>
        <v/>
      </c>
      <c r="DY34" s="72" t="str">
        <f t="shared" si="46"/>
        <v/>
      </c>
      <c r="DZ34" s="72" t="str">
        <f t="shared" si="47"/>
        <v/>
      </c>
    </row>
    <row r="35" spans="1:130" ht="15" customHeight="1" x14ac:dyDescent="0.25">
      <c r="A35" s="76" t="str">
        <f>'miRNA Table'!B34</f>
        <v>hsa-miR-138-5p</v>
      </c>
      <c r="B35" s="69" t="s">
        <v>61</v>
      </c>
      <c r="C35" s="70">
        <f>IF('Test Sample Data'!C34="","",IF(SUM('Test Sample Data'!C$3:C$98)&gt;10,IF(AND(ISNUMBER('Test Sample Data'!C34),'Test Sample Data'!C34&lt;$C$108, 'Test Sample Data'!C34&gt;0),'Test Sample Data'!C34,$C$108),""))</f>
        <v>35</v>
      </c>
      <c r="D35" s="70">
        <f>IF('Test Sample Data'!D34="","",IF(SUM('Test Sample Data'!D$3:D$98)&gt;10,IF(AND(ISNUMBER('Test Sample Data'!D34),'Test Sample Data'!D34&lt;$C$108, 'Test Sample Data'!D34&gt;0),'Test Sample Data'!D34,$C$108),""))</f>
        <v>35</v>
      </c>
      <c r="E35" s="70">
        <f>IF('Test Sample Data'!E34="","",IF(SUM('Test Sample Data'!E$3:E$98)&gt;10,IF(AND(ISNUMBER('Test Sample Data'!E34),'Test Sample Data'!E34&lt;$C$108, 'Test Sample Data'!E34&gt;0),'Test Sample Data'!E34,$C$108),""))</f>
        <v>35</v>
      </c>
      <c r="F35" s="70" t="str">
        <f>IF('Test Sample Data'!F34="","",IF(SUM('Test Sample Data'!F$3:F$98)&gt;10,IF(AND(ISNUMBER('Test Sample Data'!F34),'Test Sample Data'!F34&lt;$C$108, 'Test Sample Data'!F34&gt;0),'Test Sample Data'!F34,$C$108),""))</f>
        <v/>
      </c>
      <c r="G35" s="70" t="str">
        <f>IF('Test Sample Data'!G34="","",IF(SUM('Test Sample Data'!G$3:G$98)&gt;10,IF(AND(ISNUMBER('Test Sample Data'!G34),'Test Sample Data'!G34&lt;$C$108, 'Test Sample Data'!G34&gt;0),'Test Sample Data'!G34,$C$108),""))</f>
        <v/>
      </c>
      <c r="H35" s="70" t="str">
        <f>IF('Test Sample Data'!H34="","",IF(SUM('Test Sample Data'!H$3:H$98)&gt;10,IF(AND(ISNUMBER('Test Sample Data'!H34),'Test Sample Data'!H34&lt;$C$108, 'Test Sample Data'!H34&gt;0),'Test Sample Data'!H34,$C$108),""))</f>
        <v/>
      </c>
      <c r="I35" s="70" t="str">
        <f>IF('Test Sample Data'!I34="","",IF(SUM('Test Sample Data'!I$3:I$98)&gt;10,IF(AND(ISNUMBER('Test Sample Data'!I34),'Test Sample Data'!I34&lt;$C$108, 'Test Sample Data'!I34&gt;0),'Test Sample Data'!I34,$C$108),""))</f>
        <v/>
      </c>
      <c r="J35" s="70" t="str">
        <f>IF('Test Sample Data'!J34="","",IF(SUM('Test Sample Data'!J$3:J$98)&gt;10,IF(AND(ISNUMBER('Test Sample Data'!J34),'Test Sample Data'!J34&lt;$C$108, 'Test Sample Data'!J34&gt;0),'Test Sample Data'!J34,$C$108),""))</f>
        <v/>
      </c>
      <c r="K35" s="70" t="str">
        <f>IF('Test Sample Data'!K34="","",IF(SUM('Test Sample Data'!K$3:K$98)&gt;10,IF(AND(ISNUMBER('Test Sample Data'!K34),'Test Sample Data'!K34&lt;$C$108, 'Test Sample Data'!K34&gt;0),'Test Sample Data'!K34,$C$108),""))</f>
        <v/>
      </c>
      <c r="L35" s="70" t="str">
        <f>IF('Test Sample Data'!L34="","",IF(SUM('Test Sample Data'!L$3:L$98)&gt;10,IF(AND(ISNUMBER('Test Sample Data'!L34),'Test Sample Data'!L34&lt;$C$108, 'Test Sample Data'!L34&gt;0),'Test Sample Data'!L34,$C$108),""))</f>
        <v/>
      </c>
      <c r="M35" s="70" t="str">
        <f>IF('Test Sample Data'!M34="","",IF(SUM('Test Sample Data'!M$3:M$98)&gt;10,IF(AND(ISNUMBER('Test Sample Data'!M34),'Test Sample Data'!M34&lt;$C$108, 'Test Sample Data'!M34&gt;0),'Test Sample Data'!M34,$C$108),""))</f>
        <v/>
      </c>
      <c r="N35" s="70" t="str">
        <f>IF('Test Sample Data'!N34="","",IF(SUM('Test Sample Data'!N$3:N$98)&gt;10,IF(AND(ISNUMBER('Test Sample Data'!N34),'Test Sample Data'!N34&lt;$C$108, 'Test Sample Data'!N34&gt;0),'Test Sample Data'!N34,$C$108),""))</f>
        <v/>
      </c>
      <c r="O35" s="69" t="str">
        <f>'miRNA Table'!B34</f>
        <v>hsa-miR-138-5p</v>
      </c>
      <c r="P35" s="69" t="s">
        <v>61</v>
      </c>
      <c r="Q35" s="70">
        <f>IF('Control Sample Data'!C34="","",IF(SUM('Control Sample Data'!C$3:C$98)&gt;10,IF(AND(ISNUMBER('Control Sample Data'!C34),'Control Sample Data'!C34&lt;$C$108, 'Control Sample Data'!C34&gt;0),'Control Sample Data'!C34,$C$108),""))</f>
        <v>32.53</v>
      </c>
      <c r="R35" s="70">
        <f>IF('Control Sample Data'!D34="","",IF(SUM('Control Sample Data'!D$3:D$98)&gt;10,IF(AND(ISNUMBER('Control Sample Data'!D34),'Control Sample Data'!D34&lt;$C$108, 'Control Sample Data'!D34&gt;0),'Control Sample Data'!D34,$C$108),""))</f>
        <v>31.86</v>
      </c>
      <c r="S35" s="70">
        <f>IF('Control Sample Data'!E34="","",IF(SUM('Control Sample Data'!E$3:E$98)&gt;10,IF(AND(ISNUMBER('Control Sample Data'!E34),'Control Sample Data'!E34&lt;$C$108, 'Control Sample Data'!E34&gt;0),'Control Sample Data'!E34,$C$108),""))</f>
        <v>33.76</v>
      </c>
      <c r="T35" s="70" t="str">
        <f>IF('Control Sample Data'!F34="","",IF(SUM('Control Sample Data'!F$3:F$98)&gt;10,IF(AND(ISNUMBER('Control Sample Data'!F34),'Control Sample Data'!F34&lt;$C$108, 'Control Sample Data'!F34&gt;0),'Control Sample Data'!F34,$C$108),""))</f>
        <v/>
      </c>
      <c r="U35" s="70" t="str">
        <f>IF('Control Sample Data'!G34="","",IF(SUM('Control Sample Data'!G$3:G$98)&gt;10,IF(AND(ISNUMBER('Control Sample Data'!G34),'Control Sample Data'!G34&lt;$C$108, 'Control Sample Data'!G34&gt;0),'Control Sample Data'!G34,$C$108),""))</f>
        <v/>
      </c>
      <c r="V35" s="70" t="str">
        <f>IF('Control Sample Data'!H34="","",IF(SUM('Control Sample Data'!H$3:H$98)&gt;10,IF(AND(ISNUMBER('Control Sample Data'!H34),'Control Sample Data'!H34&lt;$C$108, 'Control Sample Data'!H34&gt;0),'Control Sample Data'!H34,$C$108),""))</f>
        <v/>
      </c>
      <c r="W35" s="70" t="str">
        <f>IF('Control Sample Data'!I34="","",IF(SUM('Control Sample Data'!I$3:I$98)&gt;10,IF(AND(ISNUMBER('Control Sample Data'!I34),'Control Sample Data'!I34&lt;$C$108, 'Control Sample Data'!I34&gt;0),'Control Sample Data'!I34,$C$108),""))</f>
        <v/>
      </c>
      <c r="X35" s="70" t="str">
        <f>IF('Control Sample Data'!J34="","",IF(SUM('Control Sample Data'!J$3:J$98)&gt;10,IF(AND(ISNUMBER('Control Sample Data'!J34),'Control Sample Data'!J34&lt;$C$108, 'Control Sample Data'!J34&gt;0),'Control Sample Data'!J34,$C$108),""))</f>
        <v/>
      </c>
      <c r="Y35" s="70" t="str">
        <f>IF('Control Sample Data'!K34="","",IF(SUM('Control Sample Data'!K$3:K$98)&gt;10,IF(AND(ISNUMBER('Control Sample Data'!K34),'Control Sample Data'!K34&lt;$C$108, 'Control Sample Data'!K34&gt;0),'Control Sample Data'!K34,$C$108),""))</f>
        <v/>
      </c>
      <c r="Z35" s="70" t="str">
        <f>IF('Control Sample Data'!L34="","",IF(SUM('Control Sample Data'!L$3:L$98)&gt;10,IF(AND(ISNUMBER('Control Sample Data'!L34),'Control Sample Data'!L34&lt;$C$108, 'Control Sample Data'!L34&gt;0),'Control Sample Data'!L34,$C$108),""))</f>
        <v/>
      </c>
      <c r="AA35" s="70" t="str">
        <f>IF('Control Sample Data'!M34="","",IF(SUM('Control Sample Data'!M$3:M$98)&gt;10,IF(AND(ISNUMBER('Control Sample Data'!M34),'Control Sample Data'!M34&lt;$C$108, 'Control Sample Data'!M34&gt;0),'Control Sample Data'!M34,$C$108),""))</f>
        <v/>
      </c>
      <c r="AB35" s="137" t="str">
        <f>IF('Control Sample Data'!N34="","",IF(SUM('Control Sample Data'!N$3:N$98)&gt;10,IF(AND(ISNUMBER('Control Sample Data'!N34),'Control Sample Data'!N34&lt;$C$108, 'Control Sample Data'!N34&gt;0),'Control Sample Data'!N34,$C$108),""))</f>
        <v/>
      </c>
      <c r="AC35" s="142">
        <f>IF(C35="","",IF(AND('miRNA Table'!$D$4="YES",'miRNA Table'!$D$6="YES"),C35-C$110,C35))</f>
        <v>35</v>
      </c>
      <c r="AD35" s="143">
        <f>IF(D35="","",IF(AND('miRNA Table'!$D$4="YES",'miRNA Table'!$D$6="YES"),D35-D$110,D35))</f>
        <v>35</v>
      </c>
      <c r="AE35" s="143">
        <f>IF(E35="","",IF(AND('miRNA Table'!$D$4="YES",'miRNA Table'!$D$6="YES"),E35-E$110,E35))</f>
        <v>35</v>
      </c>
      <c r="AF35" s="143" t="str">
        <f>IF(F35="","",IF(AND('miRNA Table'!$D$4="YES",'miRNA Table'!$D$6="YES"),F35-F$110,F35))</f>
        <v/>
      </c>
      <c r="AG35" s="143" t="str">
        <f>IF(G35="","",IF(AND('miRNA Table'!$D$4="YES",'miRNA Table'!$D$6="YES"),G35-G$110,G35))</f>
        <v/>
      </c>
      <c r="AH35" s="143" t="str">
        <f>IF(H35="","",IF(AND('miRNA Table'!$D$4="YES",'miRNA Table'!$D$6="YES"),H35-H$110,H35))</f>
        <v/>
      </c>
      <c r="AI35" s="143" t="str">
        <f>IF(I35="","",IF(AND('miRNA Table'!$D$4="YES",'miRNA Table'!$D$6="YES"),I35-I$110,I35))</f>
        <v/>
      </c>
      <c r="AJ35" s="143" t="str">
        <f>IF(J35="","",IF(AND('miRNA Table'!$D$4="YES",'miRNA Table'!$D$6="YES"),J35-J$110,J35))</f>
        <v/>
      </c>
      <c r="AK35" s="143" t="str">
        <f>IF(K35="","",IF(AND('miRNA Table'!$D$4="YES",'miRNA Table'!$D$6="YES"),K35-K$110,K35))</f>
        <v/>
      </c>
      <c r="AL35" s="143" t="str">
        <f>IF(L35="","",IF(AND('miRNA Table'!$D$4="YES",'miRNA Table'!$D$6="YES"),L35-L$110,L35))</f>
        <v/>
      </c>
      <c r="AM35" s="143" t="str">
        <f>IF(M35="","",IF(AND('miRNA Table'!$D$4="YES",'miRNA Table'!$D$6="YES"),M35-M$110,M35))</f>
        <v/>
      </c>
      <c r="AN35" s="144" t="str">
        <f>IF(N35="","",IF(AND('miRNA Table'!$D$4="YES",'miRNA Table'!$D$6="YES"),N35-N$110,N35))</f>
        <v/>
      </c>
      <c r="AO35" s="148">
        <f>IF(Q35="","",IF(AND('miRNA Table'!$D$4="YES",'miRNA Table'!$D$6="YES"),Q35-Q$110,Q35))</f>
        <v>32.53</v>
      </c>
      <c r="AP35" s="149">
        <f>IF(R35="","",IF(AND('miRNA Table'!$D$4="YES",'miRNA Table'!$D$6="YES"),R35-R$110,R35))</f>
        <v>31.86</v>
      </c>
      <c r="AQ35" s="149">
        <f>IF(S35="","",IF(AND('miRNA Table'!$D$4="YES",'miRNA Table'!$D$6="YES"),S35-S$110,S35))</f>
        <v>33.76</v>
      </c>
      <c r="AR35" s="149" t="str">
        <f>IF(T35="","",IF(AND('miRNA Table'!$D$4="YES",'miRNA Table'!$D$6="YES"),T35-T$110,T35))</f>
        <v/>
      </c>
      <c r="AS35" s="149" t="str">
        <f>IF(U35="","",IF(AND('miRNA Table'!$D$4="YES",'miRNA Table'!$D$6="YES"),U35-U$110,U35))</f>
        <v/>
      </c>
      <c r="AT35" s="149" t="str">
        <f>IF(V35="","",IF(AND('miRNA Table'!$D$4="YES",'miRNA Table'!$D$6="YES"),V35-V$110,V35))</f>
        <v/>
      </c>
      <c r="AU35" s="149" t="str">
        <f>IF(W35="","",IF(AND('miRNA Table'!$D$4="YES",'miRNA Table'!$D$6="YES"),W35-W$110,W35))</f>
        <v/>
      </c>
      <c r="AV35" s="149" t="str">
        <f>IF(X35="","",IF(AND('miRNA Table'!$D$4="YES",'miRNA Table'!$D$6="YES"),X35-X$110,X35))</f>
        <v/>
      </c>
      <c r="AW35" s="149" t="str">
        <f>IF(Y35="","",IF(AND('miRNA Table'!$D$4="YES",'miRNA Table'!$D$6="YES"),Y35-Y$110,Y35))</f>
        <v/>
      </c>
      <c r="AX35" s="149" t="str">
        <f>IF(Z35="","",IF(AND('miRNA Table'!$D$4="YES",'miRNA Table'!$D$6="YES"),Z35-Z$110,Z35))</f>
        <v/>
      </c>
      <c r="AY35" s="149" t="str">
        <f>IF(AA35="","",IF(AND('miRNA Table'!$D$4="YES",'miRNA Table'!$D$6="YES"),AA35-AA$110,AA35))</f>
        <v/>
      </c>
      <c r="AZ35" s="150" t="str">
        <f>IF(AB35="","",IF(AND('miRNA Table'!$D$4="YES",'miRNA Table'!$D$6="YES"),AB35-AB$110,AB35))</f>
        <v/>
      </c>
      <c r="BY35" s="68" t="str">
        <f t="shared" si="16"/>
        <v>hsa-miR-138-5p</v>
      </c>
      <c r="BZ35" s="69" t="s">
        <v>61</v>
      </c>
      <c r="CA35" s="70">
        <f t="shared" si="17"/>
        <v>15.46833333333333</v>
      </c>
      <c r="CB35" s="70">
        <f t="shared" si="18"/>
        <v>15.373333333333335</v>
      </c>
      <c r="CC35" s="70">
        <f t="shared" si="19"/>
        <v>15.416666666666668</v>
      </c>
      <c r="CD35" s="70" t="str">
        <f t="shared" si="20"/>
        <v/>
      </c>
      <c r="CE35" s="70" t="str">
        <f t="shared" si="21"/>
        <v/>
      </c>
      <c r="CF35" s="70" t="str">
        <f t="shared" si="22"/>
        <v/>
      </c>
      <c r="CG35" s="70" t="str">
        <f t="shared" si="23"/>
        <v/>
      </c>
      <c r="CH35" s="70" t="str">
        <f t="shared" si="24"/>
        <v/>
      </c>
      <c r="CI35" s="70" t="str">
        <f t="shared" si="25"/>
        <v/>
      </c>
      <c r="CJ35" s="70" t="str">
        <f t="shared" si="26"/>
        <v/>
      </c>
      <c r="CK35" s="70" t="str">
        <f t="shared" si="27"/>
        <v/>
      </c>
      <c r="CL35" s="70" t="str">
        <f t="shared" si="28"/>
        <v/>
      </c>
      <c r="CM35" s="70">
        <f t="shared" si="29"/>
        <v>12.676666666666666</v>
      </c>
      <c r="CN35" s="70">
        <f t="shared" si="30"/>
        <v>12.128333333333334</v>
      </c>
      <c r="CO35" s="70">
        <f t="shared" si="31"/>
        <v>13.864999999999998</v>
      </c>
      <c r="CP35" s="70" t="str">
        <f t="shared" si="32"/>
        <v/>
      </c>
      <c r="CQ35" s="70" t="str">
        <f t="shared" si="33"/>
        <v/>
      </c>
      <c r="CR35" s="70" t="str">
        <f t="shared" si="34"/>
        <v/>
      </c>
      <c r="CS35" s="70" t="str">
        <f t="shared" si="35"/>
        <v/>
      </c>
      <c r="CT35" s="70" t="str">
        <f t="shared" si="36"/>
        <v/>
      </c>
      <c r="CU35" s="70" t="str">
        <f t="shared" si="37"/>
        <v/>
      </c>
      <c r="CV35" s="70" t="str">
        <f t="shared" si="38"/>
        <v/>
      </c>
      <c r="CW35" s="70" t="str">
        <f t="shared" si="39"/>
        <v/>
      </c>
      <c r="CX35" s="70" t="str">
        <f t="shared" si="40"/>
        <v/>
      </c>
      <c r="CY35" s="41">
        <f t="shared" si="41"/>
        <v>15.419444444444444</v>
      </c>
      <c r="CZ35" s="41">
        <f t="shared" si="42"/>
        <v>12.89</v>
      </c>
      <c r="DA35" s="71" t="str">
        <f t="shared" si="43"/>
        <v>hsa-miR-138-5p</v>
      </c>
      <c r="DB35" s="69" t="s">
        <v>151</v>
      </c>
      <c r="DC35" s="72">
        <f t="shared" si="2"/>
        <v>2.2058078793939433E-5</v>
      </c>
      <c r="DD35" s="72">
        <f t="shared" si="3"/>
        <v>2.3559470927800502E-5</v>
      </c>
      <c r="DE35" s="72">
        <f t="shared" si="4"/>
        <v>2.2862351636912248E-5</v>
      </c>
      <c r="DF35" s="72" t="str">
        <f t="shared" si="5"/>
        <v/>
      </c>
      <c r="DG35" s="72" t="str">
        <f t="shared" si="6"/>
        <v/>
      </c>
      <c r="DH35" s="72" t="str">
        <f t="shared" si="7"/>
        <v/>
      </c>
      <c r="DI35" s="72" t="str">
        <f t="shared" si="8"/>
        <v/>
      </c>
      <c r="DJ35" s="72" t="str">
        <f t="shared" si="9"/>
        <v/>
      </c>
      <c r="DK35" s="72" t="str">
        <f t="shared" si="10"/>
        <v/>
      </c>
      <c r="DL35" s="72" t="str">
        <f t="shared" si="11"/>
        <v/>
      </c>
      <c r="DM35" s="72" t="str">
        <f t="shared" si="44"/>
        <v/>
      </c>
      <c r="DN35" s="72" t="str">
        <f t="shared" si="45"/>
        <v/>
      </c>
      <c r="DO35" s="72">
        <f t="shared" si="54"/>
        <v>1.5273658929367063E-4</v>
      </c>
      <c r="DP35" s="72">
        <f t="shared" si="54"/>
        <v>2.2336126946995841E-4</v>
      </c>
      <c r="DQ35" s="72">
        <f t="shared" si="54"/>
        <v>6.7022266466494862E-5</v>
      </c>
      <c r="DR35" s="72" t="str">
        <f t="shared" si="54"/>
        <v/>
      </c>
      <c r="DS35" s="72" t="str">
        <f t="shared" si="54"/>
        <v/>
      </c>
      <c r="DT35" s="72" t="str">
        <f t="shared" si="54"/>
        <v/>
      </c>
      <c r="DU35" s="72" t="str">
        <f t="shared" si="50"/>
        <v/>
      </c>
      <c r="DV35" s="72" t="str">
        <f t="shared" si="50"/>
        <v/>
      </c>
      <c r="DW35" s="72" t="str">
        <f t="shared" si="50"/>
        <v/>
      </c>
      <c r="DX35" s="72" t="str">
        <f t="shared" si="48"/>
        <v/>
      </c>
      <c r="DY35" s="72" t="str">
        <f t="shared" si="46"/>
        <v/>
      </c>
      <c r="DZ35" s="72" t="str">
        <f t="shared" si="47"/>
        <v/>
      </c>
    </row>
    <row r="36" spans="1:130" ht="15" customHeight="1" x14ac:dyDescent="0.25">
      <c r="A36" s="76" t="str">
        <f>'miRNA Table'!B35</f>
        <v>hsa-miR-373-3p</v>
      </c>
      <c r="B36" s="69" t="s">
        <v>62</v>
      </c>
      <c r="C36" s="70">
        <f>IF('Test Sample Data'!C35="","",IF(SUM('Test Sample Data'!C$3:C$98)&gt;10,IF(AND(ISNUMBER('Test Sample Data'!C35),'Test Sample Data'!C35&lt;$C$108, 'Test Sample Data'!C35&gt;0),'Test Sample Data'!C35,$C$108),""))</f>
        <v>21.07</v>
      </c>
      <c r="D36" s="70">
        <f>IF('Test Sample Data'!D35="","",IF(SUM('Test Sample Data'!D$3:D$98)&gt;10,IF(AND(ISNUMBER('Test Sample Data'!D35),'Test Sample Data'!D35&lt;$C$108, 'Test Sample Data'!D35&gt;0),'Test Sample Data'!D35,$C$108),""))</f>
        <v>21.02</v>
      </c>
      <c r="E36" s="70">
        <f>IF('Test Sample Data'!E35="","",IF(SUM('Test Sample Data'!E$3:E$98)&gt;10,IF(AND(ISNUMBER('Test Sample Data'!E35),'Test Sample Data'!E35&lt;$C$108, 'Test Sample Data'!E35&gt;0),'Test Sample Data'!E35,$C$108),""))</f>
        <v>21.05</v>
      </c>
      <c r="F36" s="70" t="str">
        <f>IF('Test Sample Data'!F35="","",IF(SUM('Test Sample Data'!F$3:F$98)&gt;10,IF(AND(ISNUMBER('Test Sample Data'!F35),'Test Sample Data'!F35&lt;$C$108, 'Test Sample Data'!F35&gt;0),'Test Sample Data'!F35,$C$108),""))</f>
        <v/>
      </c>
      <c r="G36" s="70" t="str">
        <f>IF('Test Sample Data'!G35="","",IF(SUM('Test Sample Data'!G$3:G$98)&gt;10,IF(AND(ISNUMBER('Test Sample Data'!G35),'Test Sample Data'!G35&lt;$C$108, 'Test Sample Data'!G35&gt;0),'Test Sample Data'!G35,$C$108),""))</f>
        <v/>
      </c>
      <c r="H36" s="70" t="str">
        <f>IF('Test Sample Data'!H35="","",IF(SUM('Test Sample Data'!H$3:H$98)&gt;10,IF(AND(ISNUMBER('Test Sample Data'!H35),'Test Sample Data'!H35&lt;$C$108, 'Test Sample Data'!H35&gt;0),'Test Sample Data'!H35,$C$108),""))</f>
        <v/>
      </c>
      <c r="I36" s="70" t="str">
        <f>IF('Test Sample Data'!I35="","",IF(SUM('Test Sample Data'!I$3:I$98)&gt;10,IF(AND(ISNUMBER('Test Sample Data'!I35),'Test Sample Data'!I35&lt;$C$108, 'Test Sample Data'!I35&gt;0),'Test Sample Data'!I35,$C$108),""))</f>
        <v/>
      </c>
      <c r="J36" s="70" t="str">
        <f>IF('Test Sample Data'!J35="","",IF(SUM('Test Sample Data'!J$3:J$98)&gt;10,IF(AND(ISNUMBER('Test Sample Data'!J35),'Test Sample Data'!J35&lt;$C$108, 'Test Sample Data'!J35&gt;0),'Test Sample Data'!J35,$C$108),""))</f>
        <v/>
      </c>
      <c r="K36" s="70" t="str">
        <f>IF('Test Sample Data'!K35="","",IF(SUM('Test Sample Data'!K$3:K$98)&gt;10,IF(AND(ISNUMBER('Test Sample Data'!K35),'Test Sample Data'!K35&lt;$C$108, 'Test Sample Data'!K35&gt;0),'Test Sample Data'!K35,$C$108),""))</f>
        <v/>
      </c>
      <c r="L36" s="70" t="str">
        <f>IF('Test Sample Data'!L35="","",IF(SUM('Test Sample Data'!L$3:L$98)&gt;10,IF(AND(ISNUMBER('Test Sample Data'!L35),'Test Sample Data'!L35&lt;$C$108, 'Test Sample Data'!L35&gt;0),'Test Sample Data'!L35,$C$108),""))</f>
        <v/>
      </c>
      <c r="M36" s="70" t="str">
        <f>IF('Test Sample Data'!M35="","",IF(SUM('Test Sample Data'!M$3:M$98)&gt;10,IF(AND(ISNUMBER('Test Sample Data'!M35),'Test Sample Data'!M35&lt;$C$108, 'Test Sample Data'!M35&gt;0),'Test Sample Data'!M35,$C$108),""))</f>
        <v/>
      </c>
      <c r="N36" s="70" t="str">
        <f>IF('Test Sample Data'!N35="","",IF(SUM('Test Sample Data'!N$3:N$98)&gt;10,IF(AND(ISNUMBER('Test Sample Data'!N35),'Test Sample Data'!N35&lt;$C$108, 'Test Sample Data'!N35&gt;0),'Test Sample Data'!N35,$C$108),""))</f>
        <v/>
      </c>
      <c r="O36" s="69" t="str">
        <f>'miRNA Table'!B35</f>
        <v>hsa-miR-373-3p</v>
      </c>
      <c r="P36" s="69" t="s">
        <v>62</v>
      </c>
      <c r="Q36" s="70">
        <f>IF('Control Sample Data'!C35="","",IF(SUM('Control Sample Data'!C$3:C$98)&gt;10,IF(AND(ISNUMBER('Control Sample Data'!C35),'Control Sample Data'!C35&lt;$C$108, 'Control Sample Data'!C35&gt;0),'Control Sample Data'!C35,$C$108),""))</f>
        <v>32.409999999999997</v>
      </c>
      <c r="R36" s="70">
        <f>IF('Control Sample Data'!D35="","",IF(SUM('Control Sample Data'!D$3:D$98)&gt;10,IF(AND(ISNUMBER('Control Sample Data'!D35),'Control Sample Data'!D35&lt;$C$108, 'Control Sample Data'!D35&gt;0),'Control Sample Data'!D35,$C$108),""))</f>
        <v>32.950000000000003</v>
      </c>
      <c r="S36" s="70">
        <f>IF('Control Sample Data'!E35="","",IF(SUM('Control Sample Data'!E$3:E$98)&gt;10,IF(AND(ISNUMBER('Control Sample Data'!E35),'Control Sample Data'!E35&lt;$C$108, 'Control Sample Data'!E35&gt;0),'Control Sample Data'!E35,$C$108),""))</f>
        <v>33.049999999999997</v>
      </c>
      <c r="T36" s="70" t="str">
        <f>IF('Control Sample Data'!F35="","",IF(SUM('Control Sample Data'!F$3:F$98)&gt;10,IF(AND(ISNUMBER('Control Sample Data'!F35),'Control Sample Data'!F35&lt;$C$108, 'Control Sample Data'!F35&gt;0),'Control Sample Data'!F35,$C$108),""))</f>
        <v/>
      </c>
      <c r="U36" s="70" t="str">
        <f>IF('Control Sample Data'!G35="","",IF(SUM('Control Sample Data'!G$3:G$98)&gt;10,IF(AND(ISNUMBER('Control Sample Data'!G35),'Control Sample Data'!G35&lt;$C$108, 'Control Sample Data'!G35&gt;0),'Control Sample Data'!G35,$C$108),""))</f>
        <v/>
      </c>
      <c r="V36" s="70" t="str">
        <f>IF('Control Sample Data'!H35="","",IF(SUM('Control Sample Data'!H$3:H$98)&gt;10,IF(AND(ISNUMBER('Control Sample Data'!H35),'Control Sample Data'!H35&lt;$C$108, 'Control Sample Data'!H35&gt;0),'Control Sample Data'!H35,$C$108),""))</f>
        <v/>
      </c>
      <c r="W36" s="70" t="str">
        <f>IF('Control Sample Data'!I35="","",IF(SUM('Control Sample Data'!I$3:I$98)&gt;10,IF(AND(ISNUMBER('Control Sample Data'!I35),'Control Sample Data'!I35&lt;$C$108, 'Control Sample Data'!I35&gt;0),'Control Sample Data'!I35,$C$108),""))</f>
        <v/>
      </c>
      <c r="X36" s="70" t="str">
        <f>IF('Control Sample Data'!J35="","",IF(SUM('Control Sample Data'!J$3:J$98)&gt;10,IF(AND(ISNUMBER('Control Sample Data'!J35),'Control Sample Data'!J35&lt;$C$108, 'Control Sample Data'!J35&gt;0),'Control Sample Data'!J35,$C$108),""))</f>
        <v/>
      </c>
      <c r="Y36" s="70" t="str">
        <f>IF('Control Sample Data'!K35="","",IF(SUM('Control Sample Data'!K$3:K$98)&gt;10,IF(AND(ISNUMBER('Control Sample Data'!K35),'Control Sample Data'!K35&lt;$C$108, 'Control Sample Data'!K35&gt;0),'Control Sample Data'!K35,$C$108),""))</f>
        <v/>
      </c>
      <c r="Z36" s="70" t="str">
        <f>IF('Control Sample Data'!L35="","",IF(SUM('Control Sample Data'!L$3:L$98)&gt;10,IF(AND(ISNUMBER('Control Sample Data'!L35),'Control Sample Data'!L35&lt;$C$108, 'Control Sample Data'!L35&gt;0),'Control Sample Data'!L35,$C$108),""))</f>
        <v/>
      </c>
      <c r="AA36" s="70" t="str">
        <f>IF('Control Sample Data'!M35="","",IF(SUM('Control Sample Data'!M$3:M$98)&gt;10,IF(AND(ISNUMBER('Control Sample Data'!M35),'Control Sample Data'!M35&lt;$C$108, 'Control Sample Data'!M35&gt;0),'Control Sample Data'!M35,$C$108),""))</f>
        <v/>
      </c>
      <c r="AB36" s="137" t="str">
        <f>IF('Control Sample Data'!N35="","",IF(SUM('Control Sample Data'!N$3:N$98)&gt;10,IF(AND(ISNUMBER('Control Sample Data'!N35),'Control Sample Data'!N35&lt;$C$108, 'Control Sample Data'!N35&gt;0),'Control Sample Data'!N35,$C$108),""))</f>
        <v/>
      </c>
      <c r="AC36" s="142">
        <f>IF(C36="","",IF(AND('miRNA Table'!$D$4="YES",'miRNA Table'!$D$6="YES"),C36-C$110,C36))</f>
        <v>21.07</v>
      </c>
      <c r="AD36" s="143">
        <f>IF(D36="","",IF(AND('miRNA Table'!$D$4="YES",'miRNA Table'!$D$6="YES"),D36-D$110,D36))</f>
        <v>21.02</v>
      </c>
      <c r="AE36" s="143">
        <f>IF(E36="","",IF(AND('miRNA Table'!$D$4="YES",'miRNA Table'!$D$6="YES"),E36-E$110,E36))</f>
        <v>21.05</v>
      </c>
      <c r="AF36" s="143" t="str">
        <f>IF(F36="","",IF(AND('miRNA Table'!$D$4="YES",'miRNA Table'!$D$6="YES"),F36-F$110,F36))</f>
        <v/>
      </c>
      <c r="AG36" s="143" t="str">
        <f>IF(G36="","",IF(AND('miRNA Table'!$D$4="YES",'miRNA Table'!$D$6="YES"),G36-G$110,G36))</f>
        <v/>
      </c>
      <c r="AH36" s="143" t="str">
        <f>IF(H36="","",IF(AND('miRNA Table'!$D$4="YES",'miRNA Table'!$D$6="YES"),H36-H$110,H36))</f>
        <v/>
      </c>
      <c r="AI36" s="143" t="str">
        <f>IF(I36="","",IF(AND('miRNA Table'!$D$4="YES",'miRNA Table'!$D$6="YES"),I36-I$110,I36))</f>
        <v/>
      </c>
      <c r="AJ36" s="143" t="str">
        <f>IF(J36="","",IF(AND('miRNA Table'!$D$4="YES",'miRNA Table'!$D$6="YES"),J36-J$110,J36))</f>
        <v/>
      </c>
      <c r="AK36" s="143" t="str">
        <f>IF(K36="","",IF(AND('miRNA Table'!$D$4="YES",'miRNA Table'!$D$6="YES"),K36-K$110,K36))</f>
        <v/>
      </c>
      <c r="AL36" s="143" t="str">
        <f>IF(L36="","",IF(AND('miRNA Table'!$D$4="YES",'miRNA Table'!$D$6="YES"),L36-L$110,L36))</f>
        <v/>
      </c>
      <c r="AM36" s="143" t="str">
        <f>IF(M36="","",IF(AND('miRNA Table'!$D$4="YES",'miRNA Table'!$D$6="YES"),M36-M$110,M36))</f>
        <v/>
      </c>
      <c r="AN36" s="144" t="str">
        <f>IF(N36="","",IF(AND('miRNA Table'!$D$4="YES",'miRNA Table'!$D$6="YES"),N36-N$110,N36))</f>
        <v/>
      </c>
      <c r="AO36" s="148">
        <f>IF(Q36="","",IF(AND('miRNA Table'!$D$4="YES",'miRNA Table'!$D$6="YES"),Q36-Q$110,Q36))</f>
        <v>32.409999999999997</v>
      </c>
      <c r="AP36" s="149">
        <f>IF(R36="","",IF(AND('miRNA Table'!$D$4="YES",'miRNA Table'!$D$6="YES"),R36-R$110,R36))</f>
        <v>32.950000000000003</v>
      </c>
      <c r="AQ36" s="149">
        <f>IF(S36="","",IF(AND('miRNA Table'!$D$4="YES",'miRNA Table'!$D$6="YES"),S36-S$110,S36))</f>
        <v>33.049999999999997</v>
      </c>
      <c r="AR36" s="149" t="str">
        <f>IF(T36="","",IF(AND('miRNA Table'!$D$4="YES",'miRNA Table'!$D$6="YES"),T36-T$110,T36))</f>
        <v/>
      </c>
      <c r="AS36" s="149" t="str">
        <f>IF(U36="","",IF(AND('miRNA Table'!$D$4="YES",'miRNA Table'!$D$6="YES"),U36-U$110,U36))</f>
        <v/>
      </c>
      <c r="AT36" s="149" t="str">
        <f>IF(V36="","",IF(AND('miRNA Table'!$D$4="YES",'miRNA Table'!$D$6="YES"),V36-V$110,V36))</f>
        <v/>
      </c>
      <c r="AU36" s="149" t="str">
        <f>IF(W36="","",IF(AND('miRNA Table'!$D$4="YES",'miRNA Table'!$D$6="YES"),W36-W$110,W36))</f>
        <v/>
      </c>
      <c r="AV36" s="149" t="str">
        <f>IF(X36="","",IF(AND('miRNA Table'!$D$4="YES",'miRNA Table'!$D$6="YES"),X36-X$110,X36))</f>
        <v/>
      </c>
      <c r="AW36" s="149" t="str">
        <f>IF(Y36="","",IF(AND('miRNA Table'!$D$4="YES",'miRNA Table'!$D$6="YES"),Y36-Y$110,Y36))</f>
        <v/>
      </c>
      <c r="AX36" s="149" t="str">
        <f>IF(Z36="","",IF(AND('miRNA Table'!$D$4="YES",'miRNA Table'!$D$6="YES"),Z36-Z$110,Z36))</f>
        <v/>
      </c>
      <c r="AY36" s="149" t="str">
        <f>IF(AA36="","",IF(AND('miRNA Table'!$D$4="YES",'miRNA Table'!$D$6="YES"),AA36-AA$110,AA36))</f>
        <v/>
      </c>
      <c r="AZ36" s="150" t="str">
        <f>IF(AB36="","",IF(AND('miRNA Table'!$D$4="YES",'miRNA Table'!$D$6="YES"),AB36-AB$110,AB36))</f>
        <v/>
      </c>
      <c r="BY36" s="68" t="str">
        <f t="shared" si="16"/>
        <v>hsa-miR-373-3p</v>
      </c>
      <c r="BZ36" s="69" t="s">
        <v>62</v>
      </c>
      <c r="CA36" s="70">
        <f t="shared" si="17"/>
        <v>1.5383333333333304</v>
      </c>
      <c r="CB36" s="70">
        <f t="shared" si="18"/>
        <v>1.3933333333333344</v>
      </c>
      <c r="CC36" s="70">
        <f t="shared" si="19"/>
        <v>1.4666666666666686</v>
      </c>
      <c r="CD36" s="70" t="str">
        <f t="shared" si="20"/>
        <v/>
      </c>
      <c r="CE36" s="70" t="str">
        <f t="shared" si="21"/>
        <v/>
      </c>
      <c r="CF36" s="70" t="str">
        <f t="shared" si="22"/>
        <v/>
      </c>
      <c r="CG36" s="70" t="str">
        <f t="shared" si="23"/>
        <v/>
      </c>
      <c r="CH36" s="70" t="str">
        <f t="shared" si="24"/>
        <v/>
      </c>
      <c r="CI36" s="70" t="str">
        <f t="shared" si="25"/>
        <v/>
      </c>
      <c r="CJ36" s="70" t="str">
        <f t="shared" si="26"/>
        <v/>
      </c>
      <c r="CK36" s="70" t="str">
        <f t="shared" si="27"/>
        <v/>
      </c>
      <c r="CL36" s="70" t="str">
        <f t="shared" si="28"/>
        <v/>
      </c>
      <c r="CM36" s="70">
        <f t="shared" si="29"/>
        <v>12.556666666666661</v>
      </c>
      <c r="CN36" s="70">
        <f t="shared" si="30"/>
        <v>13.218333333333337</v>
      </c>
      <c r="CO36" s="70">
        <f t="shared" si="31"/>
        <v>13.154999999999998</v>
      </c>
      <c r="CP36" s="70" t="str">
        <f t="shared" si="32"/>
        <v/>
      </c>
      <c r="CQ36" s="70" t="str">
        <f t="shared" si="33"/>
        <v/>
      </c>
      <c r="CR36" s="70" t="str">
        <f t="shared" si="34"/>
        <v/>
      </c>
      <c r="CS36" s="70" t="str">
        <f t="shared" si="35"/>
        <v/>
      </c>
      <c r="CT36" s="70" t="str">
        <f t="shared" si="36"/>
        <v/>
      </c>
      <c r="CU36" s="70" t="str">
        <f t="shared" si="37"/>
        <v/>
      </c>
      <c r="CV36" s="70" t="str">
        <f t="shared" si="38"/>
        <v/>
      </c>
      <c r="CW36" s="70" t="str">
        <f t="shared" si="39"/>
        <v/>
      </c>
      <c r="CX36" s="70" t="str">
        <f t="shared" si="40"/>
        <v/>
      </c>
      <c r="CY36" s="41">
        <f t="shared" si="41"/>
        <v>1.4661111111111111</v>
      </c>
      <c r="CZ36" s="41">
        <f t="shared" si="42"/>
        <v>12.976666666666665</v>
      </c>
      <c r="DA36" s="71" t="str">
        <f t="shared" si="43"/>
        <v>hsa-miR-373-3p</v>
      </c>
      <c r="DB36" s="69" t="s">
        <v>152</v>
      </c>
      <c r="DC36" s="72">
        <f t="shared" ref="DC36:DC67" si="55">IF(CA36="","",POWER(2, -CA36))</f>
        <v>0.34428295615207655</v>
      </c>
      <c r="DD36" s="72">
        <f t="shared" ref="DD36:DD67" si="56">IF(CB36="","",POWER(2, -CB36))</f>
        <v>0.38068421803306801</v>
      </c>
      <c r="DE36" s="72">
        <f t="shared" ref="DE36:DE67" si="57">IF(CC36="","",POWER(2, -CC36))</f>
        <v>0.3618173093600941</v>
      </c>
      <c r="DF36" s="72" t="str">
        <f t="shared" ref="DF36:DF67" si="58">IF(CD36="","",POWER(2, -CD36))</f>
        <v/>
      </c>
      <c r="DG36" s="72" t="str">
        <f t="shared" ref="DG36:DG67" si="59">IF(CE36="","",POWER(2, -CE36))</f>
        <v/>
      </c>
      <c r="DH36" s="72" t="str">
        <f t="shared" ref="DH36:DH67" si="60">IF(CF36="","",POWER(2, -CF36))</f>
        <v/>
      </c>
      <c r="DI36" s="72" t="str">
        <f t="shared" ref="DI36:DI67" si="61">IF(CG36="","",POWER(2, -CG36))</f>
        <v/>
      </c>
      <c r="DJ36" s="72" t="str">
        <f t="shared" ref="DJ36:DJ67" si="62">IF(CH36="","",POWER(2, -CH36))</f>
        <v/>
      </c>
      <c r="DK36" s="72" t="str">
        <f t="shared" ref="DK36:DK67" si="63">IF(CI36="","",POWER(2, -CI36))</f>
        <v/>
      </c>
      <c r="DL36" s="72" t="str">
        <f t="shared" ref="DL36:DL67" si="64">IF(CJ36="","",POWER(2, -CJ36))</f>
        <v/>
      </c>
      <c r="DM36" s="72" t="str">
        <f t="shared" si="44"/>
        <v/>
      </c>
      <c r="DN36" s="72" t="str">
        <f t="shared" si="45"/>
        <v/>
      </c>
      <c r="DO36" s="72">
        <f t="shared" si="54"/>
        <v>1.6598417636875669E-4</v>
      </c>
      <c r="DP36" s="72">
        <f t="shared" si="54"/>
        <v>1.0492649698017315E-4</v>
      </c>
      <c r="DQ36" s="72">
        <f t="shared" si="54"/>
        <v>1.0963529942430863E-4</v>
      </c>
      <c r="DR36" s="72" t="str">
        <f t="shared" si="54"/>
        <v/>
      </c>
      <c r="DS36" s="72" t="str">
        <f t="shared" si="54"/>
        <v/>
      </c>
      <c r="DT36" s="72" t="str">
        <f t="shared" si="54"/>
        <v/>
      </c>
      <c r="DU36" s="72" t="str">
        <f t="shared" si="50"/>
        <v/>
      </c>
      <c r="DV36" s="72" t="str">
        <f t="shared" si="50"/>
        <v/>
      </c>
      <c r="DW36" s="72" t="str">
        <f t="shared" si="50"/>
        <v/>
      </c>
      <c r="DX36" s="72" t="str">
        <f t="shared" si="48"/>
        <v/>
      </c>
      <c r="DY36" s="72" t="str">
        <f t="shared" si="46"/>
        <v/>
      </c>
      <c r="DZ36" s="72" t="str">
        <f t="shared" si="47"/>
        <v/>
      </c>
    </row>
    <row r="37" spans="1:130" ht="15" customHeight="1" x14ac:dyDescent="0.25">
      <c r="A37" s="76" t="str">
        <f>'miRNA Table'!B36</f>
        <v>hsa-let-7c-5p</v>
      </c>
      <c r="B37" s="69" t="s">
        <v>63</v>
      </c>
      <c r="C37" s="70">
        <f>IF('Test Sample Data'!C36="","",IF(SUM('Test Sample Data'!C$3:C$98)&gt;10,IF(AND(ISNUMBER('Test Sample Data'!C36),'Test Sample Data'!C36&lt;$C$108, 'Test Sample Data'!C36&gt;0),'Test Sample Data'!C36,$C$108),""))</f>
        <v>23.55</v>
      </c>
      <c r="D37" s="70">
        <f>IF('Test Sample Data'!D36="","",IF(SUM('Test Sample Data'!D$3:D$98)&gt;10,IF(AND(ISNUMBER('Test Sample Data'!D36),'Test Sample Data'!D36&lt;$C$108, 'Test Sample Data'!D36&gt;0),'Test Sample Data'!D36,$C$108),""))</f>
        <v>23.62</v>
      </c>
      <c r="E37" s="70">
        <f>IF('Test Sample Data'!E36="","",IF(SUM('Test Sample Data'!E$3:E$98)&gt;10,IF(AND(ISNUMBER('Test Sample Data'!E36),'Test Sample Data'!E36&lt;$C$108, 'Test Sample Data'!E36&gt;0),'Test Sample Data'!E36,$C$108),""))</f>
        <v>23.57</v>
      </c>
      <c r="F37" s="70" t="str">
        <f>IF('Test Sample Data'!F36="","",IF(SUM('Test Sample Data'!F$3:F$98)&gt;10,IF(AND(ISNUMBER('Test Sample Data'!F36),'Test Sample Data'!F36&lt;$C$108, 'Test Sample Data'!F36&gt;0),'Test Sample Data'!F36,$C$108),""))</f>
        <v/>
      </c>
      <c r="G37" s="70" t="str">
        <f>IF('Test Sample Data'!G36="","",IF(SUM('Test Sample Data'!G$3:G$98)&gt;10,IF(AND(ISNUMBER('Test Sample Data'!G36),'Test Sample Data'!G36&lt;$C$108, 'Test Sample Data'!G36&gt;0),'Test Sample Data'!G36,$C$108),""))</f>
        <v/>
      </c>
      <c r="H37" s="70" t="str">
        <f>IF('Test Sample Data'!H36="","",IF(SUM('Test Sample Data'!H$3:H$98)&gt;10,IF(AND(ISNUMBER('Test Sample Data'!H36),'Test Sample Data'!H36&lt;$C$108, 'Test Sample Data'!H36&gt;0),'Test Sample Data'!H36,$C$108),""))</f>
        <v/>
      </c>
      <c r="I37" s="70" t="str">
        <f>IF('Test Sample Data'!I36="","",IF(SUM('Test Sample Data'!I$3:I$98)&gt;10,IF(AND(ISNUMBER('Test Sample Data'!I36),'Test Sample Data'!I36&lt;$C$108, 'Test Sample Data'!I36&gt;0),'Test Sample Data'!I36,$C$108),""))</f>
        <v/>
      </c>
      <c r="J37" s="70" t="str">
        <f>IF('Test Sample Data'!J36="","",IF(SUM('Test Sample Data'!J$3:J$98)&gt;10,IF(AND(ISNUMBER('Test Sample Data'!J36),'Test Sample Data'!J36&lt;$C$108, 'Test Sample Data'!J36&gt;0),'Test Sample Data'!J36,$C$108),""))</f>
        <v/>
      </c>
      <c r="K37" s="70" t="str">
        <f>IF('Test Sample Data'!K36="","",IF(SUM('Test Sample Data'!K$3:K$98)&gt;10,IF(AND(ISNUMBER('Test Sample Data'!K36),'Test Sample Data'!K36&lt;$C$108, 'Test Sample Data'!K36&gt;0),'Test Sample Data'!K36,$C$108),""))</f>
        <v/>
      </c>
      <c r="L37" s="70" t="str">
        <f>IF('Test Sample Data'!L36="","",IF(SUM('Test Sample Data'!L$3:L$98)&gt;10,IF(AND(ISNUMBER('Test Sample Data'!L36),'Test Sample Data'!L36&lt;$C$108, 'Test Sample Data'!L36&gt;0),'Test Sample Data'!L36,$C$108),""))</f>
        <v/>
      </c>
      <c r="M37" s="70" t="str">
        <f>IF('Test Sample Data'!M36="","",IF(SUM('Test Sample Data'!M$3:M$98)&gt;10,IF(AND(ISNUMBER('Test Sample Data'!M36),'Test Sample Data'!M36&lt;$C$108, 'Test Sample Data'!M36&gt;0),'Test Sample Data'!M36,$C$108),""))</f>
        <v/>
      </c>
      <c r="N37" s="70" t="str">
        <f>IF('Test Sample Data'!N36="","",IF(SUM('Test Sample Data'!N$3:N$98)&gt;10,IF(AND(ISNUMBER('Test Sample Data'!N36),'Test Sample Data'!N36&lt;$C$108, 'Test Sample Data'!N36&gt;0),'Test Sample Data'!N36,$C$108),""))</f>
        <v/>
      </c>
      <c r="O37" s="69" t="str">
        <f>'miRNA Table'!B36</f>
        <v>hsa-let-7c-5p</v>
      </c>
      <c r="P37" s="69" t="s">
        <v>63</v>
      </c>
      <c r="Q37" s="70">
        <f>IF('Control Sample Data'!C36="","",IF(SUM('Control Sample Data'!C$3:C$98)&gt;10,IF(AND(ISNUMBER('Control Sample Data'!C36),'Control Sample Data'!C36&lt;$C$108, 'Control Sample Data'!C36&gt;0),'Control Sample Data'!C36,$C$108),""))</f>
        <v>23.41</v>
      </c>
      <c r="R37" s="70">
        <f>IF('Control Sample Data'!D36="","",IF(SUM('Control Sample Data'!D$3:D$98)&gt;10,IF(AND(ISNUMBER('Control Sample Data'!D36),'Control Sample Data'!D36&lt;$C$108, 'Control Sample Data'!D36&gt;0),'Control Sample Data'!D36,$C$108),""))</f>
        <v>23.44</v>
      </c>
      <c r="S37" s="70">
        <f>IF('Control Sample Data'!E36="","",IF(SUM('Control Sample Data'!E$3:E$98)&gt;10,IF(AND(ISNUMBER('Control Sample Data'!E36),'Control Sample Data'!E36&lt;$C$108, 'Control Sample Data'!E36&gt;0),'Control Sample Data'!E36,$C$108),""))</f>
        <v>23.4</v>
      </c>
      <c r="T37" s="70" t="str">
        <f>IF('Control Sample Data'!F36="","",IF(SUM('Control Sample Data'!F$3:F$98)&gt;10,IF(AND(ISNUMBER('Control Sample Data'!F36),'Control Sample Data'!F36&lt;$C$108, 'Control Sample Data'!F36&gt;0),'Control Sample Data'!F36,$C$108),""))</f>
        <v/>
      </c>
      <c r="U37" s="70" t="str">
        <f>IF('Control Sample Data'!G36="","",IF(SUM('Control Sample Data'!G$3:G$98)&gt;10,IF(AND(ISNUMBER('Control Sample Data'!G36),'Control Sample Data'!G36&lt;$C$108, 'Control Sample Data'!G36&gt;0),'Control Sample Data'!G36,$C$108),""))</f>
        <v/>
      </c>
      <c r="V37" s="70" t="str">
        <f>IF('Control Sample Data'!H36="","",IF(SUM('Control Sample Data'!H$3:H$98)&gt;10,IF(AND(ISNUMBER('Control Sample Data'!H36),'Control Sample Data'!H36&lt;$C$108, 'Control Sample Data'!H36&gt;0),'Control Sample Data'!H36,$C$108),""))</f>
        <v/>
      </c>
      <c r="W37" s="70" t="str">
        <f>IF('Control Sample Data'!I36="","",IF(SUM('Control Sample Data'!I$3:I$98)&gt;10,IF(AND(ISNUMBER('Control Sample Data'!I36),'Control Sample Data'!I36&lt;$C$108, 'Control Sample Data'!I36&gt;0),'Control Sample Data'!I36,$C$108),""))</f>
        <v/>
      </c>
      <c r="X37" s="70" t="str">
        <f>IF('Control Sample Data'!J36="","",IF(SUM('Control Sample Data'!J$3:J$98)&gt;10,IF(AND(ISNUMBER('Control Sample Data'!J36),'Control Sample Data'!J36&lt;$C$108, 'Control Sample Data'!J36&gt;0),'Control Sample Data'!J36,$C$108),""))</f>
        <v/>
      </c>
      <c r="Y37" s="70" t="str">
        <f>IF('Control Sample Data'!K36="","",IF(SUM('Control Sample Data'!K$3:K$98)&gt;10,IF(AND(ISNUMBER('Control Sample Data'!K36),'Control Sample Data'!K36&lt;$C$108, 'Control Sample Data'!K36&gt;0),'Control Sample Data'!K36,$C$108),""))</f>
        <v/>
      </c>
      <c r="Z37" s="70" t="str">
        <f>IF('Control Sample Data'!L36="","",IF(SUM('Control Sample Data'!L$3:L$98)&gt;10,IF(AND(ISNUMBER('Control Sample Data'!L36),'Control Sample Data'!L36&lt;$C$108, 'Control Sample Data'!L36&gt;0),'Control Sample Data'!L36,$C$108),""))</f>
        <v/>
      </c>
      <c r="AA37" s="70" t="str">
        <f>IF('Control Sample Data'!M36="","",IF(SUM('Control Sample Data'!M$3:M$98)&gt;10,IF(AND(ISNUMBER('Control Sample Data'!M36),'Control Sample Data'!M36&lt;$C$108, 'Control Sample Data'!M36&gt;0),'Control Sample Data'!M36,$C$108),""))</f>
        <v/>
      </c>
      <c r="AB37" s="137" t="str">
        <f>IF('Control Sample Data'!N36="","",IF(SUM('Control Sample Data'!N$3:N$98)&gt;10,IF(AND(ISNUMBER('Control Sample Data'!N36),'Control Sample Data'!N36&lt;$C$108, 'Control Sample Data'!N36&gt;0),'Control Sample Data'!N36,$C$108),""))</f>
        <v/>
      </c>
      <c r="AC37" s="142">
        <f>IF(C37="","",IF(AND('miRNA Table'!$D$4="YES",'miRNA Table'!$D$6="YES"),C37-C$110,C37))</f>
        <v>23.55</v>
      </c>
      <c r="AD37" s="143">
        <f>IF(D37="","",IF(AND('miRNA Table'!$D$4="YES",'miRNA Table'!$D$6="YES"),D37-D$110,D37))</f>
        <v>23.62</v>
      </c>
      <c r="AE37" s="143">
        <f>IF(E37="","",IF(AND('miRNA Table'!$D$4="YES",'miRNA Table'!$D$6="YES"),E37-E$110,E37))</f>
        <v>23.57</v>
      </c>
      <c r="AF37" s="143" t="str">
        <f>IF(F37="","",IF(AND('miRNA Table'!$D$4="YES",'miRNA Table'!$D$6="YES"),F37-F$110,F37))</f>
        <v/>
      </c>
      <c r="AG37" s="143" t="str">
        <f>IF(G37="","",IF(AND('miRNA Table'!$D$4="YES",'miRNA Table'!$D$6="YES"),G37-G$110,G37))</f>
        <v/>
      </c>
      <c r="AH37" s="143" t="str">
        <f>IF(H37="","",IF(AND('miRNA Table'!$D$4="YES",'miRNA Table'!$D$6="YES"),H37-H$110,H37))</f>
        <v/>
      </c>
      <c r="AI37" s="143" t="str">
        <f>IF(I37="","",IF(AND('miRNA Table'!$D$4="YES",'miRNA Table'!$D$6="YES"),I37-I$110,I37))</f>
        <v/>
      </c>
      <c r="AJ37" s="143" t="str">
        <f>IF(J37="","",IF(AND('miRNA Table'!$D$4="YES",'miRNA Table'!$D$6="YES"),J37-J$110,J37))</f>
        <v/>
      </c>
      <c r="AK37" s="143" t="str">
        <f>IF(K37="","",IF(AND('miRNA Table'!$D$4="YES",'miRNA Table'!$D$6="YES"),K37-K$110,K37))</f>
        <v/>
      </c>
      <c r="AL37" s="143" t="str">
        <f>IF(L37="","",IF(AND('miRNA Table'!$D$4="YES",'miRNA Table'!$D$6="YES"),L37-L$110,L37))</f>
        <v/>
      </c>
      <c r="AM37" s="143" t="str">
        <f>IF(M37="","",IF(AND('miRNA Table'!$D$4="YES",'miRNA Table'!$D$6="YES"),M37-M$110,M37))</f>
        <v/>
      </c>
      <c r="AN37" s="144" t="str">
        <f>IF(N37="","",IF(AND('miRNA Table'!$D$4="YES",'miRNA Table'!$D$6="YES"),N37-N$110,N37))</f>
        <v/>
      </c>
      <c r="AO37" s="148">
        <f>IF(Q37="","",IF(AND('miRNA Table'!$D$4="YES",'miRNA Table'!$D$6="YES"),Q37-Q$110,Q37))</f>
        <v>23.41</v>
      </c>
      <c r="AP37" s="149">
        <f>IF(R37="","",IF(AND('miRNA Table'!$D$4="YES",'miRNA Table'!$D$6="YES"),R37-R$110,R37))</f>
        <v>23.44</v>
      </c>
      <c r="AQ37" s="149">
        <f>IF(S37="","",IF(AND('miRNA Table'!$D$4="YES",'miRNA Table'!$D$6="YES"),S37-S$110,S37))</f>
        <v>23.4</v>
      </c>
      <c r="AR37" s="149" t="str">
        <f>IF(T37="","",IF(AND('miRNA Table'!$D$4="YES",'miRNA Table'!$D$6="YES"),T37-T$110,T37))</f>
        <v/>
      </c>
      <c r="AS37" s="149" t="str">
        <f>IF(U37="","",IF(AND('miRNA Table'!$D$4="YES",'miRNA Table'!$D$6="YES"),U37-U$110,U37))</f>
        <v/>
      </c>
      <c r="AT37" s="149" t="str">
        <f>IF(V37="","",IF(AND('miRNA Table'!$D$4="YES",'miRNA Table'!$D$6="YES"),V37-V$110,V37))</f>
        <v/>
      </c>
      <c r="AU37" s="149" t="str">
        <f>IF(W37="","",IF(AND('miRNA Table'!$D$4="YES",'miRNA Table'!$D$6="YES"),W37-W$110,W37))</f>
        <v/>
      </c>
      <c r="AV37" s="149" t="str">
        <f>IF(X37="","",IF(AND('miRNA Table'!$D$4="YES",'miRNA Table'!$D$6="YES"),X37-X$110,X37))</f>
        <v/>
      </c>
      <c r="AW37" s="149" t="str">
        <f>IF(Y37="","",IF(AND('miRNA Table'!$D$4="YES",'miRNA Table'!$D$6="YES"),Y37-Y$110,Y37))</f>
        <v/>
      </c>
      <c r="AX37" s="149" t="str">
        <f>IF(Z37="","",IF(AND('miRNA Table'!$D$4="YES",'miRNA Table'!$D$6="YES"),Z37-Z$110,Z37))</f>
        <v/>
      </c>
      <c r="AY37" s="149" t="str">
        <f>IF(AA37="","",IF(AND('miRNA Table'!$D$4="YES",'miRNA Table'!$D$6="YES"),AA37-AA$110,AA37))</f>
        <v/>
      </c>
      <c r="AZ37" s="150" t="str">
        <f>IF(AB37="","",IF(AND('miRNA Table'!$D$4="YES",'miRNA Table'!$D$6="YES"),AB37-AB$110,AB37))</f>
        <v/>
      </c>
      <c r="BY37" s="68" t="str">
        <f t="shared" si="16"/>
        <v>hsa-let-7c-5p</v>
      </c>
      <c r="BZ37" s="69" t="s">
        <v>63</v>
      </c>
      <c r="CA37" s="70">
        <f t="shared" si="17"/>
        <v>4.0183333333333309</v>
      </c>
      <c r="CB37" s="70">
        <f t="shared" si="18"/>
        <v>3.9933333333333358</v>
      </c>
      <c r="CC37" s="70">
        <f t="shared" si="19"/>
        <v>3.9866666666666681</v>
      </c>
      <c r="CD37" s="70" t="str">
        <f t="shared" si="20"/>
        <v/>
      </c>
      <c r="CE37" s="70" t="str">
        <f t="shared" si="21"/>
        <v/>
      </c>
      <c r="CF37" s="70" t="str">
        <f t="shared" si="22"/>
        <v/>
      </c>
      <c r="CG37" s="70" t="str">
        <f t="shared" si="23"/>
        <v/>
      </c>
      <c r="CH37" s="70" t="str">
        <f t="shared" si="24"/>
        <v/>
      </c>
      <c r="CI37" s="70" t="str">
        <f t="shared" si="25"/>
        <v/>
      </c>
      <c r="CJ37" s="70" t="str">
        <f t="shared" si="26"/>
        <v/>
      </c>
      <c r="CK37" s="70" t="str">
        <f t="shared" si="27"/>
        <v/>
      </c>
      <c r="CL37" s="70" t="str">
        <f t="shared" si="28"/>
        <v/>
      </c>
      <c r="CM37" s="70">
        <f t="shared" si="29"/>
        <v>3.5566666666666649</v>
      </c>
      <c r="CN37" s="70">
        <f t="shared" si="30"/>
        <v>3.7083333333333357</v>
      </c>
      <c r="CO37" s="70">
        <f t="shared" si="31"/>
        <v>3.504999999999999</v>
      </c>
      <c r="CP37" s="70" t="str">
        <f t="shared" si="32"/>
        <v/>
      </c>
      <c r="CQ37" s="70" t="str">
        <f t="shared" si="33"/>
        <v/>
      </c>
      <c r="CR37" s="70" t="str">
        <f t="shared" si="34"/>
        <v/>
      </c>
      <c r="CS37" s="70" t="str">
        <f t="shared" si="35"/>
        <v/>
      </c>
      <c r="CT37" s="70" t="str">
        <f t="shared" si="36"/>
        <v/>
      </c>
      <c r="CU37" s="70" t="str">
        <f t="shared" si="37"/>
        <v/>
      </c>
      <c r="CV37" s="70" t="str">
        <f t="shared" si="38"/>
        <v/>
      </c>
      <c r="CW37" s="70" t="str">
        <f t="shared" si="39"/>
        <v/>
      </c>
      <c r="CX37" s="70" t="str">
        <f t="shared" si="40"/>
        <v/>
      </c>
      <c r="CY37" s="41">
        <f t="shared" si="41"/>
        <v>3.9994444444444448</v>
      </c>
      <c r="CZ37" s="41">
        <f t="shared" si="42"/>
        <v>3.59</v>
      </c>
      <c r="DA37" s="71" t="str">
        <f t="shared" si="43"/>
        <v>hsa-let-7c-5p</v>
      </c>
      <c r="DB37" s="69" t="s">
        <v>153</v>
      </c>
      <c r="DC37" s="72">
        <f t="shared" si="55"/>
        <v>6.1710793972084121E-2</v>
      </c>
      <c r="DD37" s="72">
        <f t="shared" si="56"/>
        <v>6.2789479650128252E-2</v>
      </c>
      <c r="DE37" s="72">
        <f t="shared" si="57"/>
        <v>6.3080300075742085E-2</v>
      </c>
      <c r="DF37" s="72" t="str">
        <f t="shared" si="58"/>
        <v/>
      </c>
      <c r="DG37" s="72" t="str">
        <f t="shared" si="59"/>
        <v/>
      </c>
      <c r="DH37" s="72" t="str">
        <f t="shared" si="60"/>
        <v/>
      </c>
      <c r="DI37" s="72" t="str">
        <f t="shared" si="61"/>
        <v/>
      </c>
      <c r="DJ37" s="72" t="str">
        <f t="shared" si="62"/>
        <v/>
      </c>
      <c r="DK37" s="72" t="str">
        <f t="shared" si="63"/>
        <v/>
      </c>
      <c r="DL37" s="72" t="str">
        <f t="shared" si="64"/>
        <v/>
      </c>
      <c r="DM37" s="72" t="str">
        <f t="shared" si="44"/>
        <v/>
      </c>
      <c r="DN37" s="72" t="str">
        <f t="shared" si="45"/>
        <v/>
      </c>
      <c r="DO37" s="72">
        <f t="shared" si="54"/>
        <v>8.4983898300803273E-2</v>
      </c>
      <c r="DP37" s="72">
        <f t="shared" si="54"/>
        <v>7.6503346456540833E-2</v>
      </c>
      <c r="DQ37" s="72">
        <f t="shared" si="54"/>
        <v>8.8082547196376301E-2</v>
      </c>
      <c r="DR37" s="72" t="str">
        <f t="shared" si="54"/>
        <v/>
      </c>
      <c r="DS37" s="72" t="str">
        <f t="shared" si="54"/>
        <v/>
      </c>
      <c r="DT37" s="72" t="str">
        <f t="shared" si="54"/>
        <v/>
      </c>
      <c r="DU37" s="72" t="str">
        <f t="shared" si="50"/>
        <v/>
      </c>
      <c r="DV37" s="72" t="str">
        <f t="shared" si="50"/>
        <v/>
      </c>
      <c r="DW37" s="72" t="str">
        <f t="shared" si="50"/>
        <v/>
      </c>
      <c r="DX37" s="72" t="str">
        <f t="shared" si="48"/>
        <v/>
      </c>
      <c r="DY37" s="72" t="str">
        <f t="shared" si="46"/>
        <v/>
      </c>
      <c r="DZ37" s="72" t="str">
        <f t="shared" si="47"/>
        <v/>
      </c>
    </row>
    <row r="38" spans="1:130" ht="15" customHeight="1" x14ac:dyDescent="0.25">
      <c r="A38" s="76" t="str">
        <f>'miRNA Table'!B37</f>
        <v>hsa-let-7e-5p</v>
      </c>
      <c r="B38" s="69" t="s">
        <v>64</v>
      </c>
      <c r="C38" s="70">
        <f>IF('Test Sample Data'!C37="","",IF(SUM('Test Sample Data'!C$3:C$98)&gt;10,IF(AND(ISNUMBER('Test Sample Data'!C37),'Test Sample Data'!C37&lt;$C$108, 'Test Sample Data'!C37&gt;0),'Test Sample Data'!C37,$C$108),""))</f>
        <v>29.38</v>
      </c>
      <c r="D38" s="70">
        <f>IF('Test Sample Data'!D37="","",IF(SUM('Test Sample Data'!D$3:D$98)&gt;10,IF(AND(ISNUMBER('Test Sample Data'!D37),'Test Sample Data'!D37&lt;$C$108, 'Test Sample Data'!D37&gt;0),'Test Sample Data'!D37,$C$108),""))</f>
        <v>29.68</v>
      </c>
      <c r="E38" s="70">
        <f>IF('Test Sample Data'!E37="","",IF(SUM('Test Sample Data'!E$3:E$98)&gt;10,IF(AND(ISNUMBER('Test Sample Data'!E37),'Test Sample Data'!E37&lt;$C$108, 'Test Sample Data'!E37&gt;0),'Test Sample Data'!E37,$C$108),""))</f>
        <v>29.32</v>
      </c>
      <c r="F38" s="70" t="str">
        <f>IF('Test Sample Data'!F37="","",IF(SUM('Test Sample Data'!F$3:F$98)&gt;10,IF(AND(ISNUMBER('Test Sample Data'!F37),'Test Sample Data'!F37&lt;$C$108, 'Test Sample Data'!F37&gt;0),'Test Sample Data'!F37,$C$108),""))</f>
        <v/>
      </c>
      <c r="G38" s="70" t="str">
        <f>IF('Test Sample Data'!G37="","",IF(SUM('Test Sample Data'!G$3:G$98)&gt;10,IF(AND(ISNUMBER('Test Sample Data'!G37),'Test Sample Data'!G37&lt;$C$108, 'Test Sample Data'!G37&gt;0),'Test Sample Data'!G37,$C$108),""))</f>
        <v/>
      </c>
      <c r="H38" s="70" t="str">
        <f>IF('Test Sample Data'!H37="","",IF(SUM('Test Sample Data'!H$3:H$98)&gt;10,IF(AND(ISNUMBER('Test Sample Data'!H37),'Test Sample Data'!H37&lt;$C$108, 'Test Sample Data'!H37&gt;0),'Test Sample Data'!H37,$C$108),""))</f>
        <v/>
      </c>
      <c r="I38" s="70" t="str">
        <f>IF('Test Sample Data'!I37="","",IF(SUM('Test Sample Data'!I$3:I$98)&gt;10,IF(AND(ISNUMBER('Test Sample Data'!I37),'Test Sample Data'!I37&lt;$C$108, 'Test Sample Data'!I37&gt;0),'Test Sample Data'!I37,$C$108),""))</f>
        <v/>
      </c>
      <c r="J38" s="70" t="str">
        <f>IF('Test Sample Data'!J37="","",IF(SUM('Test Sample Data'!J$3:J$98)&gt;10,IF(AND(ISNUMBER('Test Sample Data'!J37),'Test Sample Data'!J37&lt;$C$108, 'Test Sample Data'!J37&gt;0),'Test Sample Data'!J37,$C$108),""))</f>
        <v/>
      </c>
      <c r="K38" s="70" t="str">
        <f>IF('Test Sample Data'!K37="","",IF(SUM('Test Sample Data'!K$3:K$98)&gt;10,IF(AND(ISNUMBER('Test Sample Data'!K37),'Test Sample Data'!K37&lt;$C$108, 'Test Sample Data'!K37&gt;0),'Test Sample Data'!K37,$C$108),""))</f>
        <v/>
      </c>
      <c r="L38" s="70" t="str">
        <f>IF('Test Sample Data'!L37="","",IF(SUM('Test Sample Data'!L$3:L$98)&gt;10,IF(AND(ISNUMBER('Test Sample Data'!L37),'Test Sample Data'!L37&lt;$C$108, 'Test Sample Data'!L37&gt;0),'Test Sample Data'!L37,$C$108),""))</f>
        <v/>
      </c>
      <c r="M38" s="70" t="str">
        <f>IF('Test Sample Data'!M37="","",IF(SUM('Test Sample Data'!M$3:M$98)&gt;10,IF(AND(ISNUMBER('Test Sample Data'!M37),'Test Sample Data'!M37&lt;$C$108, 'Test Sample Data'!M37&gt;0),'Test Sample Data'!M37,$C$108),""))</f>
        <v/>
      </c>
      <c r="N38" s="70" t="str">
        <f>IF('Test Sample Data'!N37="","",IF(SUM('Test Sample Data'!N$3:N$98)&gt;10,IF(AND(ISNUMBER('Test Sample Data'!N37),'Test Sample Data'!N37&lt;$C$108, 'Test Sample Data'!N37&gt;0),'Test Sample Data'!N37,$C$108),""))</f>
        <v/>
      </c>
      <c r="O38" s="69" t="str">
        <f>'miRNA Table'!B37</f>
        <v>hsa-let-7e-5p</v>
      </c>
      <c r="P38" s="69" t="s">
        <v>64</v>
      </c>
      <c r="Q38" s="70">
        <f>IF('Control Sample Data'!C37="","",IF(SUM('Control Sample Data'!C$3:C$98)&gt;10,IF(AND(ISNUMBER('Control Sample Data'!C37),'Control Sample Data'!C37&lt;$C$108, 'Control Sample Data'!C37&gt;0),'Control Sample Data'!C37,$C$108),""))</f>
        <v>27.49</v>
      </c>
      <c r="R38" s="70">
        <f>IF('Control Sample Data'!D37="","",IF(SUM('Control Sample Data'!D$3:D$98)&gt;10,IF(AND(ISNUMBER('Control Sample Data'!D37),'Control Sample Data'!D37&lt;$C$108, 'Control Sample Data'!D37&gt;0),'Control Sample Data'!D37,$C$108),""))</f>
        <v>27.72</v>
      </c>
      <c r="S38" s="70">
        <f>IF('Control Sample Data'!E37="","",IF(SUM('Control Sample Data'!E$3:E$98)&gt;10,IF(AND(ISNUMBER('Control Sample Data'!E37),'Control Sample Data'!E37&lt;$C$108, 'Control Sample Data'!E37&gt;0),'Control Sample Data'!E37,$C$108),""))</f>
        <v>27.44</v>
      </c>
      <c r="T38" s="70" t="str">
        <f>IF('Control Sample Data'!F37="","",IF(SUM('Control Sample Data'!F$3:F$98)&gt;10,IF(AND(ISNUMBER('Control Sample Data'!F37),'Control Sample Data'!F37&lt;$C$108, 'Control Sample Data'!F37&gt;0),'Control Sample Data'!F37,$C$108),""))</f>
        <v/>
      </c>
      <c r="U38" s="70" t="str">
        <f>IF('Control Sample Data'!G37="","",IF(SUM('Control Sample Data'!G$3:G$98)&gt;10,IF(AND(ISNUMBER('Control Sample Data'!G37),'Control Sample Data'!G37&lt;$C$108, 'Control Sample Data'!G37&gt;0),'Control Sample Data'!G37,$C$108),""))</f>
        <v/>
      </c>
      <c r="V38" s="70" t="str">
        <f>IF('Control Sample Data'!H37="","",IF(SUM('Control Sample Data'!H$3:H$98)&gt;10,IF(AND(ISNUMBER('Control Sample Data'!H37),'Control Sample Data'!H37&lt;$C$108, 'Control Sample Data'!H37&gt;0),'Control Sample Data'!H37,$C$108),""))</f>
        <v/>
      </c>
      <c r="W38" s="70" t="str">
        <f>IF('Control Sample Data'!I37="","",IF(SUM('Control Sample Data'!I$3:I$98)&gt;10,IF(AND(ISNUMBER('Control Sample Data'!I37),'Control Sample Data'!I37&lt;$C$108, 'Control Sample Data'!I37&gt;0),'Control Sample Data'!I37,$C$108),""))</f>
        <v/>
      </c>
      <c r="X38" s="70" t="str">
        <f>IF('Control Sample Data'!J37="","",IF(SUM('Control Sample Data'!J$3:J$98)&gt;10,IF(AND(ISNUMBER('Control Sample Data'!J37),'Control Sample Data'!J37&lt;$C$108, 'Control Sample Data'!J37&gt;0),'Control Sample Data'!J37,$C$108),""))</f>
        <v/>
      </c>
      <c r="Y38" s="70" t="str">
        <f>IF('Control Sample Data'!K37="","",IF(SUM('Control Sample Data'!K$3:K$98)&gt;10,IF(AND(ISNUMBER('Control Sample Data'!K37),'Control Sample Data'!K37&lt;$C$108, 'Control Sample Data'!K37&gt;0),'Control Sample Data'!K37,$C$108),""))</f>
        <v/>
      </c>
      <c r="Z38" s="70" t="str">
        <f>IF('Control Sample Data'!L37="","",IF(SUM('Control Sample Data'!L$3:L$98)&gt;10,IF(AND(ISNUMBER('Control Sample Data'!L37),'Control Sample Data'!L37&lt;$C$108, 'Control Sample Data'!L37&gt;0),'Control Sample Data'!L37,$C$108),""))</f>
        <v/>
      </c>
      <c r="AA38" s="70" t="str">
        <f>IF('Control Sample Data'!M37="","",IF(SUM('Control Sample Data'!M$3:M$98)&gt;10,IF(AND(ISNUMBER('Control Sample Data'!M37),'Control Sample Data'!M37&lt;$C$108, 'Control Sample Data'!M37&gt;0),'Control Sample Data'!M37,$C$108),""))</f>
        <v/>
      </c>
      <c r="AB38" s="137" t="str">
        <f>IF('Control Sample Data'!N37="","",IF(SUM('Control Sample Data'!N$3:N$98)&gt;10,IF(AND(ISNUMBER('Control Sample Data'!N37),'Control Sample Data'!N37&lt;$C$108, 'Control Sample Data'!N37&gt;0),'Control Sample Data'!N37,$C$108),""))</f>
        <v/>
      </c>
      <c r="AC38" s="142">
        <f>IF(C38="","",IF(AND('miRNA Table'!$D$4="YES",'miRNA Table'!$D$6="YES"),C38-C$110,C38))</f>
        <v>29.38</v>
      </c>
      <c r="AD38" s="143">
        <f>IF(D38="","",IF(AND('miRNA Table'!$D$4="YES",'miRNA Table'!$D$6="YES"),D38-D$110,D38))</f>
        <v>29.68</v>
      </c>
      <c r="AE38" s="143">
        <f>IF(E38="","",IF(AND('miRNA Table'!$D$4="YES",'miRNA Table'!$D$6="YES"),E38-E$110,E38))</f>
        <v>29.32</v>
      </c>
      <c r="AF38" s="143" t="str">
        <f>IF(F38="","",IF(AND('miRNA Table'!$D$4="YES",'miRNA Table'!$D$6="YES"),F38-F$110,F38))</f>
        <v/>
      </c>
      <c r="AG38" s="143" t="str">
        <f>IF(G38="","",IF(AND('miRNA Table'!$D$4="YES",'miRNA Table'!$D$6="YES"),G38-G$110,G38))</f>
        <v/>
      </c>
      <c r="AH38" s="143" t="str">
        <f>IF(H38="","",IF(AND('miRNA Table'!$D$4="YES",'miRNA Table'!$D$6="YES"),H38-H$110,H38))</f>
        <v/>
      </c>
      <c r="AI38" s="143" t="str">
        <f>IF(I38="","",IF(AND('miRNA Table'!$D$4="YES",'miRNA Table'!$D$6="YES"),I38-I$110,I38))</f>
        <v/>
      </c>
      <c r="AJ38" s="143" t="str">
        <f>IF(J38="","",IF(AND('miRNA Table'!$D$4="YES",'miRNA Table'!$D$6="YES"),J38-J$110,J38))</f>
        <v/>
      </c>
      <c r="AK38" s="143" t="str">
        <f>IF(K38="","",IF(AND('miRNA Table'!$D$4="YES",'miRNA Table'!$D$6="YES"),K38-K$110,K38))</f>
        <v/>
      </c>
      <c r="AL38" s="143" t="str">
        <f>IF(L38="","",IF(AND('miRNA Table'!$D$4="YES",'miRNA Table'!$D$6="YES"),L38-L$110,L38))</f>
        <v/>
      </c>
      <c r="AM38" s="143" t="str">
        <f>IF(M38="","",IF(AND('miRNA Table'!$D$4="YES",'miRNA Table'!$D$6="YES"),M38-M$110,M38))</f>
        <v/>
      </c>
      <c r="AN38" s="144" t="str">
        <f>IF(N38="","",IF(AND('miRNA Table'!$D$4="YES",'miRNA Table'!$D$6="YES"),N38-N$110,N38))</f>
        <v/>
      </c>
      <c r="AO38" s="148">
        <f>IF(Q38="","",IF(AND('miRNA Table'!$D$4="YES",'miRNA Table'!$D$6="YES"),Q38-Q$110,Q38))</f>
        <v>27.49</v>
      </c>
      <c r="AP38" s="149">
        <f>IF(R38="","",IF(AND('miRNA Table'!$D$4="YES",'miRNA Table'!$D$6="YES"),R38-R$110,R38))</f>
        <v>27.72</v>
      </c>
      <c r="AQ38" s="149">
        <f>IF(S38="","",IF(AND('miRNA Table'!$D$4="YES",'miRNA Table'!$D$6="YES"),S38-S$110,S38))</f>
        <v>27.44</v>
      </c>
      <c r="AR38" s="149" t="str">
        <f>IF(T38="","",IF(AND('miRNA Table'!$D$4="YES",'miRNA Table'!$D$6="YES"),T38-T$110,T38))</f>
        <v/>
      </c>
      <c r="AS38" s="149" t="str">
        <f>IF(U38="","",IF(AND('miRNA Table'!$D$4="YES",'miRNA Table'!$D$6="YES"),U38-U$110,U38))</f>
        <v/>
      </c>
      <c r="AT38" s="149" t="str">
        <f>IF(V38="","",IF(AND('miRNA Table'!$D$4="YES",'miRNA Table'!$D$6="YES"),V38-V$110,V38))</f>
        <v/>
      </c>
      <c r="AU38" s="149" t="str">
        <f>IF(W38="","",IF(AND('miRNA Table'!$D$4="YES",'miRNA Table'!$D$6="YES"),W38-W$110,W38))</f>
        <v/>
      </c>
      <c r="AV38" s="149" t="str">
        <f>IF(X38="","",IF(AND('miRNA Table'!$D$4="YES",'miRNA Table'!$D$6="YES"),X38-X$110,X38))</f>
        <v/>
      </c>
      <c r="AW38" s="149" t="str">
        <f>IF(Y38="","",IF(AND('miRNA Table'!$D$4="YES",'miRNA Table'!$D$6="YES"),Y38-Y$110,Y38))</f>
        <v/>
      </c>
      <c r="AX38" s="149" t="str">
        <f>IF(Z38="","",IF(AND('miRNA Table'!$D$4="YES",'miRNA Table'!$D$6="YES"),Z38-Z$110,Z38))</f>
        <v/>
      </c>
      <c r="AY38" s="149" t="str">
        <f>IF(AA38="","",IF(AND('miRNA Table'!$D$4="YES",'miRNA Table'!$D$6="YES"),AA38-AA$110,AA38))</f>
        <v/>
      </c>
      <c r="AZ38" s="150" t="str">
        <f>IF(AB38="","",IF(AND('miRNA Table'!$D$4="YES",'miRNA Table'!$D$6="YES"),AB38-AB$110,AB38))</f>
        <v/>
      </c>
      <c r="BY38" s="68" t="str">
        <f t="shared" si="16"/>
        <v>hsa-let-7e-5p</v>
      </c>
      <c r="BZ38" s="69" t="s">
        <v>64</v>
      </c>
      <c r="CA38" s="70">
        <f t="shared" si="17"/>
        <v>9.8483333333333292</v>
      </c>
      <c r="CB38" s="70">
        <f t="shared" si="18"/>
        <v>10.053333333333335</v>
      </c>
      <c r="CC38" s="70">
        <f t="shared" si="19"/>
        <v>9.7366666666666681</v>
      </c>
      <c r="CD38" s="70" t="str">
        <f t="shared" si="20"/>
        <v/>
      </c>
      <c r="CE38" s="70" t="str">
        <f t="shared" si="21"/>
        <v/>
      </c>
      <c r="CF38" s="70" t="str">
        <f t="shared" si="22"/>
        <v/>
      </c>
      <c r="CG38" s="70" t="str">
        <f t="shared" si="23"/>
        <v/>
      </c>
      <c r="CH38" s="70" t="str">
        <f t="shared" si="24"/>
        <v/>
      </c>
      <c r="CI38" s="70" t="str">
        <f t="shared" si="25"/>
        <v/>
      </c>
      <c r="CJ38" s="70" t="str">
        <f t="shared" si="26"/>
        <v/>
      </c>
      <c r="CK38" s="70" t="str">
        <f t="shared" si="27"/>
        <v/>
      </c>
      <c r="CL38" s="70" t="str">
        <f t="shared" si="28"/>
        <v/>
      </c>
      <c r="CM38" s="70">
        <f t="shared" si="29"/>
        <v>7.6366666666666632</v>
      </c>
      <c r="CN38" s="70">
        <f t="shared" si="30"/>
        <v>7.9883333333333333</v>
      </c>
      <c r="CO38" s="70">
        <f t="shared" si="31"/>
        <v>7.5450000000000017</v>
      </c>
      <c r="CP38" s="70" t="str">
        <f t="shared" si="32"/>
        <v/>
      </c>
      <c r="CQ38" s="70" t="str">
        <f t="shared" si="33"/>
        <v/>
      </c>
      <c r="CR38" s="70" t="str">
        <f t="shared" si="34"/>
        <v/>
      </c>
      <c r="CS38" s="70" t="str">
        <f t="shared" si="35"/>
        <v/>
      </c>
      <c r="CT38" s="70" t="str">
        <f t="shared" si="36"/>
        <v/>
      </c>
      <c r="CU38" s="70" t="str">
        <f t="shared" si="37"/>
        <v/>
      </c>
      <c r="CV38" s="70" t="str">
        <f t="shared" si="38"/>
        <v/>
      </c>
      <c r="CW38" s="70" t="str">
        <f t="shared" si="39"/>
        <v/>
      </c>
      <c r="CX38" s="70" t="str">
        <f t="shared" si="40"/>
        <v/>
      </c>
      <c r="CY38" s="41">
        <f t="shared" si="41"/>
        <v>9.8794444444444434</v>
      </c>
      <c r="CZ38" s="41">
        <f t="shared" si="42"/>
        <v>7.7233333333333327</v>
      </c>
      <c r="DA38" s="71" t="str">
        <f t="shared" si="43"/>
        <v>hsa-let-7e-5p</v>
      </c>
      <c r="DB38" s="69" t="s">
        <v>154</v>
      </c>
      <c r="DC38" s="72">
        <f t="shared" si="55"/>
        <v>1.0848164430496306E-3</v>
      </c>
      <c r="DD38" s="72">
        <f t="shared" si="56"/>
        <v>9.4112023280424966E-4</v>
      </c>
      <c r="DE38" s="72">
        <f t="shared" si="57"/>
        <v>1.1721178385403002E-3</v>
      </c>
      <c r="DF38" s="72" t="str">
        <f t="shared" si="58"/>
        <v/>
      </c>
      <c r="DG38" s="72" t="str">
        <f t="shared" si="59"/>
        <v/>
      </c>
      <c r="DH38" s="72" t="str">
        <f t="shared" si="60"/>
        <v/>
      </c>
      <c r="DI38" s="72" t="str">
        <f t="shared" si="61"/>
        <v/>
      </c>
      <c r="DJ38" s="72" t="str">
        <f t="shared" si="62"/>
        <v/>
      </c>
      <c r="DK38" s="72" t="str">
        <f t="shared" si="63"/>
        <v/>
      </c>
      <c r="DL38" s="72" t="str">
        <f t="shared" si="64"/>
        <v/>
      </c>
      <c r="DM38" s="72" t="str">
        <f t="shared" si="44"/>
        <v/>
      </c>
      <c r="DN38" s="72" t="str">
        <f t="shared" si="45"/>
        <v/>
      </c>
      <c r="DO38" s="72">
        <f t="shared" si="54"/>
        <v>5.0249791772515873E-3</v>
      </c>
      <c r="DP38" s="72">
        <f t="shared" si="54"/>
        <v>3.9379668082822608E-3</v>
      </c>
      <c r="DQ38" s="72">
        <f t="shared" si="54"/>
        <v>5.354620331951959E-3</v>
      </c>
      <c r="DR38" s="72" t="str">
        <f t="shared" si="54"/>
        <v/>
      </c>
      <c r="DS38" s="72" t="str">
        <f t="shared" si="54"/>
        <v/>
      </c>
      <c r="DT38" s="72" t="str">
        <f t="shared" si="54"/>
        <v/>
      </c>
      <c r="DU38" s="72" t="str">
        <f t="shared" si="50"/>
        <v/>
      </c>
      <c r="DV38" s="72" t="str">
        <f t="shared" si="50"/>
        <v/>
      </c>
      <c r="DW38" s="72" t="str">
        <f t="shared" si="50"/>
        <v/>
      </c>
      <c r="DX38" s="72" t="str">
        <f t="shared" si="48"/>
        <v/>
      </c>
      <c r="DY38" s="72" t="str">
        <f t="shared" si="46"/>
        <v/>
      </c>
      <c r="DZ38" s="72" t="str">
        <f t="shared" si="47"/>
        <v/>
      </c>
    </row>
    <row r="39" spans="1:130" ht="15" customHeight="1" x14ac:dyDescent="0.25">
      <c r="A39" s="76" t="str">
        <f>'miRNA Table'!B38</f>
        <v>hsa-miR-218-5p</v>
      </c>
      <c r="B39" s="69" t="s">
        <v>65</v>
      </c>
      <c r="C39" s="70">
        <f>IF('Test Sample Data'!C38="","",IF(SUM('Test Sample Data'!C$3:C$98)&gt;10,IF(AND(ISNUMBER('Test Sample Data'!C38),'Test Sample Data'!C38&lt;$C$108, 'Test Sample Data'!C38&gt;0),'Test Sample Data'!C38,$C$108),""))</f>
        <v>23.53</v>
      </c>
      <c r="D39" s="70">
        <f>IF('Test Sample Data'!D38="","",IF(SUM('Test Sample Data'!D$3:D$98)&gt;10,IF(AND(ISNUMBER('Test Sample Data'!D38),'Test Sample Data'!D38&lt;$C$108, 'Test Sample Data'!D38&gt;0),'Test Sample Data'!D38,$C$108),""))</f>
        <v>23.58</v>
      </c>
      <c r="E39" s="70">
        <f>IF('Test Sample Data'!E38="","",IF(SUM('Test Sample Data'!E$3:E$98)&gt;10,IF(AND(ISNUMBER('Test Sample Data'!E38),'Test Sample Data'!E38&lt;$C$108, 'Test Sample Data'!E38&gt;0),'Test Sample Data'!E38,$C$108),""))</f>
        <v>23.46</v>
      </c>
      <c r="F39" s="70" t="str">
        <f>IF('Test Sample Data'!F38="","",IF(SUM('Test Sample Data'!F$3:F$98)&gt;10,IF(AND(ISNUMBER('Test Sample Data'!F38),'Test Sample Data'!F38&lt;$C$108, 'Test Sample Data'!F38&gt;0),'Test Sample Data'!F38,$C$108),""))</f>
        <v/>
      </c>
      <c r="G39" s="70" t="str">
        <f>IF('Test Sample Data'!G38="","",IF(SUM('Test Sample Data'!G$3:G$98)&gt;10,IF(AND(ISNUMBER('Test Sample Data'!G38),'Test Sample Data'!G38&lt;$C$108, 'Test Sample Data'!G38&gt;0),'Test Sample Data'!G38,$C$108),""))</f>
        <v/>
      </c>
      <c r="H39" s="70" t="str">
        <f>IF('Test Sample Data'!H38="","",IF(SUM('Test Sample Data'!H$3:H$98)&gt;10,IF(AND(ISNUMBER('Test Sample Data'!H38),'Test Sample Data'!H38&lt;$C$108, 'Test Sample Data'!H38&gt;0),'Test Sample Data'!H38,$C$108),""))</f>
        <v/>
      </c>
      <c r="I39" s="70" t="str">
        <f>IF('Test Sample Data'!I38="","",IF(SUM('Test Sample Data'!I$3:I$98)&gt;10,IF(AND(ISNUMBER('Test Sample Data'!I38),'Test Sample Data'!I38&lt;$C$108, 'Test Sample Data'!I38&gt;0),'Test Sample Data'!I38,$C$108),""))</f>
        <v/>
      </c>
      <c r="J39" s="70" t="str">
        <f>IF('Test Sample Data'!J38="","",IF(SUM('Test Sample Data'!J$3:J$98)&gt;10,IF(AND(ISNUMBER('Test Sample Data'!J38),'Test Sample Data'!J38&lt;$C$108, 'Test Sample Data'!J38&gt;0),'Test Sample Data'!J38,$C$108),""))</f>
        <v/>
      </c>
      <c r="K39" s="70" t="str">
        <f>IF('Test Sample Data'!K38="","",IF(SUM('Test Sample Data'!K$3:K$98)&gt;10,IF(AND(ISNUMBER('Test Sample Data'!K38),'Test Sample Data'!K38&lt;$C$108, 'Test Sample Data'!K38&gt;0),'Test Sample Data'!K38,$C$108),""))</f>
        <v/>
      </c>
      <c r="L39" s="70" t="str">
        <f>IF('Test Sample Data'!L38="","",IF(SUM('Test Sample Data'!L$3:L$98)&gt;10,IF(AND(ISNUMBER('Test Sample Data'!L38),'Test Sample Data'!L38&lt;$C$108, 'Test Sample Data'!L38&gt;0),'Test Sample Data'!L38,$C$108),""))</f>
        <v/>
      </c>
      <c r="M39" s="70" t="str">
        <f>IF('Test Sample Data'!M38="","",IF(SUM('Test Sample Data'!M$3:M$98)&gt;10,IF(AND(ISNUMBER('Test Sample Data'!M38),'Test Sample Data'!M38&lt;$C$108, 'Test Sample Data'!M38&gt;0),'Test Sample Data'!M38,$C$108),""))</f>
        <v/>
      </c>
      <c r="N39" s="70" t="str">
        <f>IF('Test Sample Data'!N38="","",IF(SUM('Test Sample Data'!N$3:N$98)&gt;10,IF(AND(ISNUMBER('Test Sample Data'!N38),'Test Sample Data'!N38&lt;$C$108, 'Test Sample Data'!N38&gt;0),'Test Sample Data'!N38,$C$108),""))</f>
        <v/>
      </c>
      <c r="O39" s="69" t="str">
        <f>'miRNA Table'!B38</f>
        <v>hsa-miR-218-5p</v>
      </c>
      <c r="P39" s="69" t="s">
        <v>65</v>
      </c>
      <c r="Q39" s="70">
        <f>IF('Control Sample Data'!C38="","",IF(SUM('Control Sample Data'!C$3:C$98)&gt;10,IF(AND(ISNUMBER('Control Sample Data'!C38),'Control Sample Data'!C38&lt;$C$108, 'Control Sample Data'!C38&gt;0),'Control Sample Data'!C38,$C$108),""))</f>
        <v>22.3</v>
      </c>
      <c r="R39" s="70">
        <f>IF('Control Sample Data'!D38="","",IF(SUM('Control Sample Data'!D$3:D$98)&gt;10,IF(AND(ISNUMBER('Control Sample Data'!D38),'Control Sample Data'!D38&lt;$C$108, 'Control Sample Data'!D38&gt;0),'Control Sample Data'!D38,$C$108),""))</f>
        <v>22.16</v>
      </c>
      <c r="S39" s="70">
        <f>IF('Control Sample Data'!E38="","",IF(SUM('Control Sample Data'!E$3:E$98)&gt;10,IF(AND(ISNUMBER('Control Sample Data'!E38),'Control Sample Data'!E38&lt;$C$108, 'Control Sample Data'!E38&gt;0),'Control Sample Data'!E38,$C$108),""))</f>
        <v>22.29</v>
      </c>
      <c r="T39" s="70" t="str">
        <f>IF('Control Sample Data'!F38="","",IF(SUM('Control Sample Data'!F$3:F$98)&gt;10,IF(AND(ISNUMBER('Control Sample Data'!F38),'Control Sample Data'!F38&lt;$C$108, 'Control Sample Data'!F38&gt;0),'Control Sample Data'!F38,$C$108),""))</f>
        <v/>
      </c>
      <c r="U39" s="70" t="str">
        <f>IF('Control Sample Data'!G38="","",IF(SUM('Control Sample Data'!G$3:G$98)&gt;10,IF(AND(ISNUMBER('Control Sample Data'!G38),'Control Sample Data'!G38&lt;$C$108, 'Control Sample Data'!G38&gt;0),'Control Sample Data'!G38,$C$108),""))</f>
        <v/>
      </c>
      <c r="V39" s="70" t="str">
        <f>IF('Control Sample Data'!H38="","",IF(SUM('Control Sample Data'!H$3:H$98)&gt;10,IF(AND(ISNUMBER('Control Sample Data'!H38),'Control Sample Data'!H38&lt;$C$108, 'Control Sample Data'!H38&gt;0),'Control Sample Data'!H38,$C$108),""))</f>
        <v/>
      </c>
      <c r="W39" s="70" t="str">
        <f>IF('Control Sample Data'!I38="","",IF(SUM('Control Sample Data'!I$3:I$98)&gt;10,IF(AND(ISNUMBER('Control Sample Data'!I38),'Control Sample Data'!I38&lt;$C$108, 'Control Sample Data'!I38&gt;0),'Control Sample Data'!I38,$C$108),""))</f>
        <v/>
      </c>
      <c r="X39" s="70" t="str">
        <f>IF('Control Sample Data'!J38="","",IF(SUM('Control Sample Data'!J$3:J$98)&gt;10,IF(AND(ISNUMBER('Control Sample Data'!J38),'Control Sample Data'!J38&lt;$C$108, 'Control Sample Data'!J38&gt;0),'Control Sample Data'!J38,$C$108),""))</f>
        <v/>
      </c>
      <c r="Y39" s="70" t="str">
        <f>IF('Control Sample Data'!K38="","",IF(SUM('Control Sample Data'!K$3:K$98)&gt;10,IF(AND(ISNUMBER('Control Sample Data'!K38),'Control Sample Data'!K38&lt;$C$108, 'Control Sample Data'!K38&gt;0),'Control Sample Data'!K38,$C$108),""))</f>
        <v/>
      </c>
      <c r="Z39" s="70" t="str">
        <f>IF('Control Sample Data'!L38="","",IF(SUM('Control Sample Data'!L$3:L$98)&gt;10,IF(AND(ISNUMBER('Control Sample Data'!L38),'Control Sample Data'!L38&lt;$C$108, 'Control Sample Data'!L38&gt;0),'Control Sample Data'!L38,$C$108),""))</f>
        <v/>
      </c>
      <c r="AA39" s="70" t="str">
        <f>IF('Control Sample Data'!M38="","",IF(SUM('Control Sample Data'!M$3:M$98)&gt;10,IF(AND(ISNUMBER('Control Sample Data'!M38),'Control Sample Data'!M38&lt;$C$108, 'Control Sample Data'!M38&gt;0),'Control Sample Data'!M38,$C$108),""))</f>
        <v/>
      </c>
      <c r="AB39" s="137" t="str">
        <f>IF('Control Sample Data'!N38="","",IF(SUM('Control Sample Data'!N$3:N$98)&gt;10,IF(AND(ISNUMBER('Control Sample Data'!N38),'Control Sample Data'!N38&lt;$C$108, 'Control Sample Data'!N38&gt;0),'Control Sample Data'!N38,$C$108),""))</f>
        <v/>
      </c>
      <c r="AC39" s="142">
        <f>IF(C39="","",IF(AND('miRNA Table'!$D$4="YES",'miRNA Table'!$D$6="YES"),C39-C$110,C39))</f>
        <v>23.53</v>
      </c>
      <c r="AD39" s="143">
        <f>IF(D39="","",IF(AND('miRNA Table'!$D$4="YES",'miRNA Table'!$D$6="YES"),D39-D$110,D39))</f>
        <v>23.58</v>
      </c>
      <c r="AE39" s="143">
        <f>IF(E39="","",IF(AND('miRNA Table'!$D$4="YES",'miRNA Table'!$D$6="YES"),E39-E$110,E39))</f>
        <v>23.46</v>
      </c>
      <c r="AF39" s="143" t="str">
        <f>IF(F39="","",IF(AND('miRNA Table'!$D$4="YES",'miRNA Table'!$D$6="YES"),F39-F$110,F39))</f>
        <v/>
      </c>
      <c r="AG39" s="143" t="str">
        <f>IF(G39="","",IF(AND('miRNA Table'!$D$4="YES",'miRNA Table'!$D$6="YES"),G39-G$110,G39))</f>
        <v/>
      </c>
      <c r="AH39" s="143" t="str">
        <f>IF(H39="","",IF(AND('miRNA Table'!$D$4="YES",'miRNA Table'!$D$6="YES"),H39-H$110,H39))</f>
        <v/>
      </c>
      <c r="AI39" s="143" t="str">
        <f>IF(I39="","",IF(AND('miRNA Table'!$D$4="YES",'miRNA Table'!$D$6="YES"),I39-I$110,I39))</f>
        <v/>
      </c>
      <c r="AJ39" s="143" t="str">
        <f>IF(J39="","",IF(AND('miRNA Table'!$D$4="YES",'miRNA Table'!$D$6="YES"),J39-J$110,J39))</f>
        <v/>
      </c>
      <c r="AK39" s="143" t="str">
        <f>IF(K39="","",IF(AND('miRNA Table'!$D$4="YES",'miRNA Table'!$D$6="YES"),K39-K$110,K39))</f>
        <v/>
      </c>
      <c r="AL39" s="143" t="str">
        <f>IF(L39="","",IF(AND('miRNA Table'!$D$4="YES",'miRNA Table'!$D$6="YES"),L39-L$110,L39))</f>
        <v/>
      </c>
      <c r="AM39" s="143" t="str">
        <f>IF(M39="","",IF(AND('miRNA Table'!$D$4="YES",'miRNA Table'!$D$6="YES"),M39-M$110,M39))</f>
        <v/>
      </c>
      <c r="AN39" s="144" t="str">
        <f>IF(N39="","",IF(AND('miRNA Table'!$D$4="YES",'miRNA Table'!$D$6="YES"),N39-N$110,N39))</f>
        <v/>
      </c>
      <c r="AO39" s="148">
        <f>IF(Q39="","",IF(AND('miRNA Table'!$D$4="YES",'miRNA Table'!$D$6="YES"),Q39-Q$110,Q39))</f>
        <v>22.3</v>
      </c>
      <c r="AP39" s="149">
        <f>IF(R39="","",IF(AND('miRNA Table'!$D$4="YES",'miRNA Table'!$D$6="YES"),R39-R$110,R39))</f>
        <v>22.16</v>
      </c>
      <c r="AQ39" s="149">
        <f>IF(S39="","",IF(AND('miRNA Table'!$D$4="YES",'miRNA Table'!$D$6="YES"),S39-S$110,S39))</f>
        <v>22.29</v>
      </c>
      <c r="AR39" s="149" t="str">
        <f>IF(T39="","",IF(AND('miRNA Table'!$D$4="YES",'miRNA Table'!$D$6="YES"),T39-T$110,T39))</f>
        <v/>
      </c>
      <c r="AS39" s="149" t="str">
        <f>IF(U39="","",IF(AND('miRNA Table'!$D$4="YES",'miRNA Table'!$D$6="YES"),U39-U$110,U39))</f>
        <v/>
      </c>
      <c r="AT39" s="149" t="str">
        <f>IF(V39="","",IF(AND('miRNA Table'!$D$4="YES",'miRNA Table'!$D$6="YES"),V39-V$110,V39))</f>
        <v/>
      </c>
      <c r="AU39" s="149" t="str">
        <f>IF(W39="","",IF(AND('miRNA Table'!$D$4="YES",'miRNA Table'!$D$6="YES"),W39-W$110,W39))</f>
        <v/>
      </c>
      <c r="AV39" s="149" t="str">
        <f>IF(X39="","",IF(AND('miRNA Table'!$D$4="YES",'miRNA Table'!$D$6="YES"),X39-X$110,X39))</f>
        <v/>
      </c>
      <c r="AW39" s="149" t="str">
        <f>IF(Y39="","",IF(AND('miRNA Table'!$D$4="YES",'miRNA Table'!$D$6="YES"),Y39-Y$110,Y39))</f>
        <v/>
      </c>
      <c r="AX39" s="149" t="str">
        <f>IF(Z39="","",IF(AND('miRNA Table'!$D$4="YES",'miRNA Table'!$D$6="YES"),Z39-Z$110,Z39))</f>
        <v/>
      </c>
      <c r="AY39" s="149" t="str">
        <f>IF(AA39="","",IF(AND('miRNA Table'!$D$4="YES",'miRNA Table'!$D$6="YES"),AA39-AA$110,AA39))</f>
        <v/>
      </c>
      <c r="AZ39" s="150" t="str">
        <f>IF(AB39="","",IF(AND('miRNA Table'!$D$4="YES",'miRNA Table'!$D$6="YES"),AB39-AB$110,AB39))</f>
        <v/>
      </c>
      <c r="BY39" s="68" t="str">
        <f t="shared" si="16"/>
        <v>hsa-miR-218-5p</v>
      </c>
      <c r="BZ39" s="69" t="s">
        <v>65</v>
      </c>
      <c r="CA39" s="70">
        <f t="shared" si="17"/>
        <v>3.9983333333333313</v>
      </c>
      <c r="CB39" s="70">
        <f t="shared" si="18"/>
        <v>3.9533333333333331</v>
      </c>
      <c r="CC39" s="70">
        <f t="shared" si="19"/>
        <v>3.8766666666666687</v>
      </c>
      <c r="CD39" s="70" t="str">
        <f t="shared" si="20"/>
        <v/>
      </c>
      <c r="CE39" s="70" t="str">
        <f t="shared" si="21"/>
        <v/>
      </c>
      <c r="CF39" s="70" t="str">
        <f t="shared" si="22"/>
        <v/>
      </c>
      <c r="CG39" s="70" t="str">
        <f t="shared" si="23"/>
        <v/>
      </c>
      <c r="CH39" s="70" t="str">
        <f t="shared" si="24"/>
        <v/>
      </c>
      <c r="CI39" s="70" t="str">
        <f t="shared" si="25"/>
        <v/>
      </c>
      <c r="CJ39" s="70" t="str">
        <f t="shared" si="26"/>
        <v/>
      </c>
      <c r="CK39" s="70" t="str">
        <f t="shared" si="27"/>
        <v/>
      </c>
      <c r="CL39" s="70" t="str">
        <f t="shared" si="28"/>
        <v/>
      </c>
      <c r="CM39" s="70">
        <f t="shared" si="29"/>
        <v>2.4466666666666654</v>
      </c>
      <c r="CN39" s="70">
        <f t="shared" si="30"/>
        <v>2.4283333333333346</v>
      </c>
      <c r="CO39" s="70">
        <f t="shared" si="31"/>
        <v>2.3949999999999996</v>
      </c>
      <c r="CP39" s="70" t="str">
        <f t="shared" si="32"/>
        <v/>
      </c>
      <c r="CQ39" s="70" t="str">
        <f t="shared" si="33"/>
        <v/>
      </c>
      <c r="CR39" s="70" t="str">
        <f t="shared" si="34"/>
        <v/>
      </c>
      <c r="CS39" s="70" t="str">
        <f t="shared" si="35"/>
        <v/>
      </c>
      <c r="CT39" s="70" t="str">
        <f t="shared" si="36"/>
        <v/>
      </c>
      <c r="CU39" s="70" t="str">
        <f t="shared" si="37"/>
        <v/>
      </c>
      <c r="CV39" s="70" t="str">
        <f t="shared" si="38"/>
        <v/>
      </c>
      <c r="CW39" s="70" t="str">
        <f t="shared" si="39"/>
        <v/>
      </c>
      <c r="CX39" s="70" t="str">
        <f t="shared" si="40"/>
        <v/>
      </c>
      <c r="CY39" s="41">
        <f t="shared" si="41"/>
        <v>3.9427777777777777</v>
      </c>
      <c r="CZ39" s="41">
        <f t="shared" si="42"/>
        <v>2.4233333333333333</v>
      </c>
      <c r="DA39" s="71" t="str">
        <f t="shared" si="43"/>
        <v>hsa-miR-218-5p</v>
      </c>
      <c r="DB39" s="69" t="s">
        <v>155</v>
      </c>
      <c r="DC39" s="72">
        <f t="shared" si="55"/>
        <v>6.2572244553364062E-2</v>
      </c>
      <c r="DD39" s="72">
        <f t="shared" si="56"/>
        <v>6.4554732196836703E-2</v>
      </c>
      <c r="DE39" s="72">
        <f t="shared" si="57"/>
        <v>6.8078041008913182E-2</v>
      </c>
      <c r="DF39" s="72" t="str">
        <f t="shared" si="58"/>
        <v/>
      </c>
      <c r="DG39" s="72" t="str">
        <f t="shared" si="59"/>
        <v/>
      </c>
      <c r="DH39" s="72" t="str">
        <f t="shared" si="60"/>
        <v/>
      </c>
      <c r="DI39" s="72" t="str">
        <f t="shared" si="61"/>
        <v/>
      </c>
      <c r="DJ39" s="72" t="str">
        <f t="shared" si="62"/>
        <v/>
      </c>
      <c r="DK39" s="72" t="str">
        <f t="shared" si="63"/>
        <v/>
      </c>
      <c r="DL39" s="72" t="str">
        <f t="shared" si="64"/>
        <v/>
      </c>
      <c r="DM39" s="72" t="str">
        <f t="shared" si="44"/>
        <v/>
      </c>
      <c r="DN39" s="72" t="str">
        <f t="shared" si="45"/>
        <v/>
      </c>
      <c r="DO39" s="72">
        <f t="shared" si="54"/>
        <v>0.18343404538889491</v>
      </c>
      <c r="DP39" s="72">
        <f t="shared" si="54"/>
        <v>0.18577994381326776</v>
      </c>
      <c r="DQ39" s="72">
        <f t="shared" si="54"/>
        <v>0.19012234415512624</v>
      </c>
      <c r="DR39" s="72" t="str">
        <f t="shared" si="54"/>
        <v/>
      </c>
      <c r="DS39" s="72" t="str">
        <f t="shared" si="54"/>
        <v/>
      </c>
      <c r="DT39" s="72" t="str">
        <f t="shared" si="54"/>
        <v/>
      </c>
      <c r="DU39" s="72" t="str">
        <f t="shared" si="50"/>
        <v/>
      </c>
      <c r="DV39" s="72" t="str">
        <f t="shared" si="50"/>
        <v/>
      </c>
      <c r="DW39" s="72" t="str">
        <f t="shared" si="50"/>
        <v/>
      </c>
      <c r="DX39" s="72" t="str">
        <f t="shared" si="48"/>
        <v/>
      </c>
      <c r="DY39" s="72" t="str">
        <f t="shared" si="46"/>
        <v/>
      </c>
      <c r="DZ39" s="72" t="str">
        <f t="shared" si="47"/>
        <v/>
      </c>
    </row>
    <row r="40" spans="1:130" ht="15" customHeight="1" x14ac:dyDescent="0.25">
      <c r="A40" s="76" t="str">
        <f>'miRNA Table'!B39</f>
        <v>hsa-miR-29b-3p</v>
      </c>
      <c r="B40" s="69" t="s">
        <v>66</v>
      </c>
      <c r="C40" s="70">
        <f>IF('Test Sample Data'!C39="","",IF(SUM('Test Sample Data'!C$3:C$98)&gt;10,IF(AND(ISNUMBER('Test Sample Data'!C39),'Test Sample Data'!C39&lt;$C$108, 'Test Sample Data'!C39&gt;0),'Test Sample Data'!C39,$C$108),""))</f>
        <v>21.52</v>
      </c>
      <c r="D40" s="70">
        <f>IF('Test Sample Data'!D39="","",IF(SUM('Test Sample Data'!D$3:D$98)&gt;10,IF(AND(ISNUMBER('Test Sample Data'!D39),'Test Sample Data'!D39&lt;$C$108, 'Test Sample Data'!D39&gt;0),'Test Sample Data'!D39,$C$108),""))</f>
        <v>21.64</v>
      </c>
      <c r="E40" s="70">
        <f>IF('Test Sample Data'!E39="","",IF(SUM('Test Sample Data'!E$3:E$98)&gt;10,IF(AND(ISNUMBER('Test Sample Data'!E39),'Test Sample Data'!E39&lt;$C$108, 'Test Sample Data'!E39&gt;0),'Test Sample Data'!E39,$C$108),""))</f>
        <v>21.37</v>
      </c>
      <c r="F40" s="70" t="str">
        <f>IF('Test Sample Data'!F39="","",IF(SUM('Test Sample Data'!F$3:F$98)&gt;10,IF(AND(ISNUMBER('Test Sample Data'!F39),'Test Sample Data'!F39&lt;$C$108, 'Test Sample Data'!F39&gt;0),'Test Sample Data'!F39,$C$108),""))</f>
        <v/>
      </c>
      <c r="G40" s="70" t="str">
        <f>IF('Test Sample Data'!G39="","",IF(SUM('Test Sample Data'!G$3:G$98)&gt;10,IF(AND(ISNUMBER('Test Sample Data'!G39),'Test Sample Data'!G39&lt;$C$108, 'Test Sample Data'!G39&gt;0),'Test Sample Data'!G39,$C$108),""))</f>
        <v/>
      </c>
      <c r="H40" s="70" t="str">
        <f>IF('Test Sample Data'!H39="","",IF(SUM('Test Sample Data'!H$3:H$98)&gt;10,IF(AND(ISNUMBER('Test Sample Data'!H39),'Test Sample Data'!H39&lt;$C$108, 'Test Sample Data'!H39&gt;0),'Test Sample Data'!H39,$C$108),""))</f>
        <v/>
      </c>
      <c r="I40" s="70" t="str">
        <f>IF('Test Sample Data'!I39="","",IF(SUM('Test Sample Data'!I$3:I$98)&gt;10,IF(AND(ISNUMBER('Test Sample Data'!I39),'Test Sample Data'!I39&lt;$C$108, 'Test Sample Data'!I39&gt;0),'Test Sample Data'!I39,$C$108),""))</f>
        <v/>
      </c>
      <c r="J40" s="70" t="str">
        <f>IF('Test Sample Data'!J39="","",IF(SUM('Test Sample Data'!J$3:J$98)&gt;10,IF(AND(ISNUMBER('Test Sample Data'!J39),'Test Sample Data'!J39&lt;$C$108, 'Test Sample Data'!J39&gt;0),'Test Sample Data'!J39,$C$108),""))</f>
        <v/>
      </c>
      <c r="K40" s="70" t="str">
        <f>IF('Test Sample Data'!K39="","",IF(SUM('Test Sample Data'!K$3:K$98)&gt;10,IF(AND(ISNUMBER('Test Sample Data'!K39),'Test Sample Data'!K39&lt;$C$108, 'Test Sample Data'!K39&gt;0),'Test Sample Data'!K39,$C$108),""))</f>
        <v/>
      </c>
      <c r="L40" s="70" t="str">
        <f>IF('Test Sample Data'!L39="","",IF(SUM('Test Sample Data'!L$3:L$98)&gt;10,IF(AND(ISNUMBER('Test Sample Data'!L39),'Test Sample Data'!L39&lt;$C$108, 'Test Sample Data'!L39&gt;0),'Test Sample Data'!L39,$C$108),""))</f>
        <v/>
      </c>
      <c r="M40" s="70" t="str">
        <f>IF('Test Sample Data'!M39="","",IF(SUM('Test Sample Data'!M$3:M$98)&gt;10,IF(AND(ISNUMBER('Test Sample Data'!M39),'Test Sample Data'!M39&lt;$C$108, 'Test Sample Data'!M39&gt;0),'Test Sample Data'!M39,$C$108),""))</f>
        <v/>
      </c>
      <c r="N40" s="70" t="str">
        <f>IF('Test Sample Data'!N39="","",IF(SUM('Test Sample Data'!N$3:N$98)&gt;10,IF(AND(ISNUMBER('Test Sample Data'!N39),'Test Sample Data'!N39&lt;$C$108, 'Test Sample Data'!N39&gt;0),'Test Sample Data'!N39,$C$108),""))</f>
        <v/>
      </c>
      <c r="O40" s="69" t="str">
        <f>'miRNA Table'!B39</f>
        <v>hsa-miR-29b-3p</v>
      </c>
      <c r="P40" s="69" t="s">
        <v>66</v>
      </c>
      <c r="Q40" s="70">
        <f>IF('Control Sample Data'!C39="","",IF(SUM('Control Sample Data'!C$3:C$98)&gt;10,IF(AND(ISNUMBER('Control Sample Data'!C39),'Control Sample Data'!C39&lt;$C$108, 'Control Sample Data'!C39&gt;0),'Control Sample Data'!C39,$C$108),""))</f>
        <v>35</v>
      </c>
      <c r="R40" s="70">
        <f>IF('Control Sample Data'!D39="","",IF(SUM('Control Sample Data'!D$3:D$98)&gt;10,IF(AND(ISNUMBER('Control Sample Data'!D39),'Control Sample Data'!D39&lt;$C$108, 'Control Sample Data'!D39&gt;0),'Control Sample Data'!D39,$C$108),""))</f>
        <v>33.270000000000003</v>
      </c>
      <c r="S40" s="70">
        <f>IF('Control Sample Data'!E39="","",IF(SUM('Control Sample Data'!E$3:E$98)&gt;10,IF(AND(ISNUMBER('Control Sample Data'!E39),'Control Sample Data'!E39&lt;$C$108, 'Control Sample Data'!E39&gt;0),'Control Sample Data'!E39,$C$108),""))</f>
        <v>34.35</v>
      </c>
      <c r="T40" s="70" t="str">
        <f>IF('Control Sample Data'!F39="","",IF(SUM('Control Sample Data'!F$3:F$98)&gt;10,IF(AND(ISNUMBER('Control Sample Data'!F39),'Control Sample Data'!F39&lt;$C$108, 'Control Sample Data'!F39&gt;0),'Control Sample Data'!F39,$C$108),""))</f>
        <v/>
      </c>
      <c r="U40" s="70" t="str">
        <f>IF('Control Sample Data'!G39="","",IF(SUM('Control Sample Data'!G$3:G$98)&gt;10,IF(AND(ISNUMBER('Control Sample Data'!G39),'Control Sample Data'!G39&lt;$C$108, 'Control Sample Data'!G39&gt;0),'Control Sample Data'!G39,$C$108),""))</f>
        <v/>
      </c>
      <c r="V40" s="70" t="str">
        <f>IF('Control Sample Data'!H39="","",IF(SUM('Control Sample Data'!H$3:H$98)&gt;10,IF(AND(ISNUMBER('Control Sample Data'!H39),'Control Sample Data'!H39&lt;$C$108, 'Control Sample Data'!H39&gt;0),'Control Sample Data'!H39,$C$108),""))</f>
        <v/>
      </c>
      <c r="W40" s="70" t="str">
        <f>IF('Control Sample Data'!I39="","",IF(SUM('Control Sample Data'!I$3:I$98)&gt;10,IF(AND(ISNUMBER('Control Sample Data'!I39),'Control Sample Data'!I39&lt;$C$108, 'Control Sample Data'!I39&gt;0),'Control Sample Data'!I39,$C$108),""))</f>
        <v/>
      </c>
      <c r="X40" s="70" t="str">
        <f>IF('Control Sample Data'!J39="","",IF(SUM('Control Sample Data'!J$3:J$98)&gt;10,IF(AND(ISNUMBER('Control Sample Data'!J39),'Control Sample Data'!J39&lt;$C$108, 'Control Sample Data'!J39&gt;0),'Control Sample Data'!J39,$C$108),""))</f>
        <v/>
      </c>
      <c r="Y40" s="70" t="str">
        <f>IF('Control Sample Data'!K39="","",IF(SUM('Control Sample Data'!K$3:K$98)&gt;10,IF(AND(ISNUMBER('Control Sample Data'!K39),'Control Sample Data'!K39&lt;$C$108, 'Control Sample Data'!K39&gt;0),'Control Sample Data'!K39,$C$108),""))</f>
        <v/>
      </c>
      <c r="Z40" s="70" t="str">
        <f>IF('Control Sample Data'!L39="","",IF(SUM('Control Sample Data'!L$3:L$98)&gt;10,IF(AND(ISNUMBER('Control Sample Data'!L39),'Control Sample Data'!L39&lt;$C$108, 'Control Sample Data'!L39&gt;0),'Control Sample Data'!L39,$C$108),""))</f>
        <v/>
      </c>
      <c r="AA40" s="70" t="str">
        <f>IF('Control Sample Data'!M39="","",IF(SUM('Control Sample Data'!M$3:M$98)&gt;10,IF(AND(ISNUMBER('Control Sample Data'!M39),'Control Sample Data'!M39&lt;$C$108, 'Control Sample Data'!M39&gt;0),'Control Sample Data'!M39,$C$108),""))</f>
        <v/>
      </c>
      <c r="AB40" s="137" t="str">
        <f>IF('Control Sample Data'!N39="","",IF(SUM('Control Sample Data'!N$3:N$98)&gt;10,IF(AND(ISNUMBER('Control Sample Data'!N39),'Control Sample Data'!N39&lt;$C$108, 'Control Sample Data'!N39&gt;0),'Control Sample Data'!N39,$C$108),""))</f>
        <v/>
      </c>
      <c r="AC40" s="142">
        <f>IF(C40="","",IF(AND('miRNA Table'!$D$4="YES",'miRNA Table'!$D$6="YES"),C40-C$110,C40))</f>
        <v>21.52</v>
      </c>
      <c r="AD40" s="143">
        <f>IF(D40="","",IF(AND('miRNA Table'!$D$4="YES",'miRNA Table'!$D$6="YES"),D40-D$110,D40))</f>
        <v>21.64</v>
      </c>
      <c r="AE40" s="143">
        <f>IF(E40="","",IF(AND('miRNA Table'!$D$4="YES",'miRNA Table'!$D$6="YES"),E40-E$110,E40))</f>
        <v>21.37</v>
      </c>
      <c r="AF40" s="143" t="str">
        <f>IF(F40="","",IF(AND('miRNA Table'!$D$4="YES",'miRNA Table'!$D$6="YES"),F40-F$110,F40))</f>
        <v/>
      </c>
      <c r="AG40" s="143" t="str">
        <f>IF(G40="","",IF(AND('miRNA Table'!$D$4="YES",'miRNA Table'!$D$6="YES"),G40-G$110,G40))</f>
        <v/>
      </c>
      <c r="AH40" s="143" t="str">
        <f>IF(H40="","",IF(AND('miRNA Table'!$D$4="YES",'miRNA Table'!$D$6="YES"),H40-H$110,H40))</f>
        <v/>
      </c>
      <c r="AI40" s="143" t="str">
        <f>IF(I40="","",IF(AND('miRNA Table'!$D$4="YES",'miRNA Table'!$D$6="YES"),I40-I$110,I40))</f>
        <v/>
      </c>
      <c r="AJ40" s="143" t="str">
        <f>IF(J40="","",IF(AND('miRNA Table'!$D$4="YES",'miRNA Table'!$D$6="YES"),J40-J$110,J40))</f>
        <v/>
      </c>
      <c r="AK40" s="143" t="str">
        <f>IF(K40="","",IF(AND('miRNA Table'!$D$4="YES",'miRNA Table'!$D$6="YES"),K40-K$110,K40))</f>
        <v/>
      </c>
      <c r="AL40" s="143" t="str">
        <f>IF(L40="","",IF(AND('miRNA Table'!$D$4="YES",'miRNA Table'!$D$6="YES"),L40-L$110,L40))</f>
        <v/>
      </c>
      <c r="AM40" s="143" t="str">
        <f>IF(M40="","",IF(AND('miRNA Table'!$D$4="YES",'miRNA Table'!$D$6="YES"),M40-M$110,M40))</f>
        <v/>
      </c>
      <c r="AN40" s="144" t="str">
        <f>IF(N40="","",IF(AND('miRNA Table'!$D$4="YES",'miRNA Table'!$D$6="YES"),N40-N$110,N40))</f>
        <v/>
      </c>
      <c r="AO40" s="148">
        <f>IF(Q40="","",IF(AND('miRNA Table'!$D$4="YES",'miRNA Table'!$D$6="YES"),Q40-Q$110,Q40))</f>
        <v>35</v>
      </c>
      <c r="AP40" s="149">
        <f>IF(R40="","",IF(AND('miRNA Table'!$D$4="YES",'miRNA Table'!$D$6="YES"),R40-R$110,R40))</f>
        <v>33.270000000000003</v>
      </c>
      <c r="AQ40" s="149">
        <f>IF(S40="","",IF(AND('miRNA Table'!$D$4="YES",'miRNA Table'!$D$6="YES"),S40-S$110,S40))</f>
        <v>34.35</v>
      </c>
      <c r="AR40" s="149" t="str">
        <f>IF(T40="","",IF(AND('miRNA Table'!$D$4="YES",'miRNA Table'!$D$6="YES"),T40-T$110,T40))</f>
        <v/>
      </c>
      <c r="AS40" s="149" t="str">
        <f>IF(U40="","",IF(AND('miRNA Table'!$D$4="YES",'miRNA Table'!$D$6="YES"),U40-U$110,U40))</f>
        <v/>
      </c>
      <c r="AT40" s="149" t="str">
        <f>IF(V40="","",IF(AND('miRNA Table'!$D$4="YES",'miRNA Table'!$D$6="YES"),V40-V$110,V40))</f>
        <v/>
      </c>
      <c r="AU40" s="149" t="str">
        <f>IF(W40="","",IF(AND('miRNA Table'!$D$4="YES",'miRNA Table'!$D$6="YES"),W40-W$110,W40))</f>
        <v/>
      </c>
      <c r="AV40" s="149" t="str">
        <f>IF(X40="","",IF(AND('miRNA Table'!$D$4="YES",'miRNA Table'!$D$6="YES"),X40-X$110,X40))</f>
        <v/>
      </c>
      <c r="AW40" s="149" t="str">
        <f>IF(Y40="","",IF(AND('miRNA Table'!$D$4="YES",'miRNA Table'!$D$6="YES"),Y40-Y$110,Y40))</f>
        <v/>
      </c>
      <c r="AX40" s="149" t="str">
        <f>IF(Z40="","",IF(AND('miRNA Table'!$D$4="YES",'miRNA Table'!$D$6="YES"),Z40-Z$110,Z40))</f>
        <v/>
      </c>
      <c r="AY40" s="149" t="str">
        <f>IF(AA40="","",IF(AND('miRNA Table'!$D$4="YES",'miRNA Table'!$D$6="YES"),AA40-AA$110,AA40))</f>
        <v/>
      </c>
      <c r="AZ40" s="150" t="str">
        <f>IF(AB40="","",IF(AND('miRNA Table'!$D$4="YES",'miRNA Table'!$D$6="YES"),AB40-AB$110,AB40))</f>
        <v/>
      </c>
      <c r="BY40" s="68" t="str">
        <f t="shared" si="16"/>
        <v>hsa-miR-29b-3p</v>
      </c>
      <c r="BZ40" s="69" t="s">
        <v>66</v>
      </c>
      <c r="CA40" s="70">
        <f t="shared" si="17"/>
        <v>1.9883333333333297</v>
      </c>
      <c r="CB40" s="70">
        <f t="shared" si="18"/>
        <v>2.0133333333333354</v>
      </c>
      <c r="CC40" s="70">
        <f t="shared" si="19"/>
        <v>1.7866666666666688</v>
      </c>
      <c r="CD40" s="70" t="str">
        <f t="shared" si="20"/>
        <v/>
      </c>
      <c r="CE40" s="70" t="str">
        <f t="shared" si="21"/>
        <v/>
      </c>
      <c r="CF40" s="70" t="str">
        <f t="shared" si="22"/>
        <v/>
      </c>
      <c r="CG40" s="70" t="str">
        <f t="shared" si="23"/>
        <v/>
      </c>
      <c r="CH40" s="70" t="str">
        <f t="shared" si="24"/>
        <v/>
      </c>
      <c r="CI40" s="70" t="str">
        <f t="shared" si="25"/>
        <v/>
      </c>
      <c r="CJ40" s="70" t="str">
        <f t="shared" si="26"/>
        <v/>
      </c>
      <c r="CK40" s="70" t="str">
        <f t="shared" si="27"/>
        <v/>
      </c>
      <c r="CL40" s="70" t="str">
        <f t="shared" si="28"/>
        <v/>
      </c>
      <c r="CM40" s="70">
        <f t="shared" si="29"/>
        <v>15.146666666666665</v>
      </c>
      <c r="CN40" s="70">
        <f t="shared" si="30"/>
        <v>13.538333333333338</v>
      </c>
      <c r="CO40" s="70">
        <f t="shared" si="31"/>
        <v>14.455000000000002</v>
      </c>
      <c r="CP40" s="70" t="str">
        <f t="shared" si="32"/>
        <v/>
      </c>
      <c r="CQ40" s="70" t="str">
        <f t="shared" si="33"/>
        <v/>
      </c>
      <c r="CR40" s="70" t="str">
        <f t="shared" si="34"/>
        <v/>
      </c>
      <c r="CS40" s="70" t="str">
        <f t="shared" si="35"/>
        <v/>
      </c>
      <c r="CT40" s="70" t="str">
        <f t="shared" si="36"/>
        <v/>
      </c>
      <c r="CU40" s="70" t="str">
        <f t="shared" si="37"/>
        <v/>
      </c>
      <c r="CV40" s="70" t="str">
        <f t="shared" si="38"/>
        <v/>
      </c>
      <c r="CW40" s="70" t="str">
        <f t="shared" si="39"/>
        <v/>
      </c>
      <c r="CX40" s="70" t="str">
        <f t="shared" si="40"/>
        <v/>
      </c>
      <c r="CY40" s="41">
        <f t="shared" si="41"/>
        <v>1.9294444444444447</v>
      </c>
      <c r="CZ40" s="41">
        <f t="shared" si="42"/>
        <v>14.38</v>
      </c>
      <c r="DA40" s="71" t="str">
        <f t="shared" si="43"/>
        <v>hsa-miR-29b-3p</v>
      </c>
      <c r="DB40" s="69" t="s">
        <v>156</v>
      </c>
      <c r="DC40" s="72">
        <f t="shared" si="55"/>
        <v>0.25202987573006524</v>
      </c>
      <c r="DD40" s="72">
        <f t="shared" si="56"/>
        <v>0.24770015331630699</v>
      </c>
      <c r="DE40" s="72">
        <f t="shared" si="57"/>
        <v>0.28984094771889696</v>
      </c>
      <c r="DF40" s="72" t="str">
        <f t="shared" si="58"/>
        <v/>
      </c>
      <c r="DG40" s="72" t="str">
        <f t="shared" si="59"/>
        <v/>
      </c>
      <c r="DH40" s="72" t="str">
        <f t="shared" si="60"/>
        <v/>
      </c>
      <c r="DI40" s="72" t="str">
        <f t="shared" si="61"/>
        <v/>
      </c>
      <c r="DJ40" s="72" t="str">
        <f t="shared" si="62"/>
        <v/>
      </c>
      <c r="DK40" s="72" t="str">
        <f t="shared" si="63"/>
        <v/>
      </c>
      <c r="DL40" s="72" t="str">
        <f t="shared" si="64"/>
        <v/>
      </c>
      <c r="DM40" s="72" t="str">
        <f t="shared" si="44"/>
        <v/>
      </c>
      <c r="DN40" s="72" t="str">
        <f t="shared" si="45"/>
        <v/>
      </c>
      <c r="DO40" s="72">
        <f t="shared" si="54"/>
        <v>2.7567602563207533E-5</v>
      </c>
      <c r="DP40" s="72">
        <f t="shared" si="54"/>
        <v>8.4053456091815197E-5</v>
      </c>
      <c r="DQ40" s="72">
        <f t="shared" si="54"/>
        <v>4.4525767341313921E-5</v>
      </c>
      <c r="DR40" s="72" t="str">
        <f t="shared" si="54"/>
        <v/>
      </c>
      <c r="DS40" s="72" t="str">
        <f t="shared" si="54"/>
        <v/>
      </c>
      <c r="DT40" s="72" t="str">
        <f t="shared" si="54"/>
        <v/>
      </c>
      <c r="DU40" s="72" t="str">
        <f t="shared" si="50"/>
        <v/>
      </c>
      <c r="DV40" s="72" t="str">
        <f t="shared" si="50"/>
        <v/>
      </c>
      <c r="DW40" s="72" t="str">
        <f t="shared" si="50"/>
        <v/>
      </c>
      <c r="DX40" s="72" t="str">
        <f t="shared" si="48"/>
        <v/>
      </c>
      <c r="DY40" s="72" t="str">
        <f t="shared" si="46"/>
        <v/>
      </c>
      <c r="DZ40" s="72" t="str">
        <f t="shared" si="47"/>
        <v/>
      </c>
    </row>
    <row r="41" spans="1:130" ht="15" customHeight="1" x14ac:dyDescent="0.25">
      <c r="A41" s="76" t="str">
        <f>'miRNA Table'!B40</f>
        <v>hsa-miR-146a-5p</v>
      </c>
      <c r="B41" s="69" t="s">
        <v>67</v>
      </c>
      <c r="C41" s="70">
        <f>IF('Test Sample Data'!C40="","",IF(SUM('Test Sample Data'!C$3:C$98)&gt;10,IF(AND(ISNUMBER('Test Sample Data'!C40),'Test Sample Data'!C40&lt;$C$108, 'Test Sample Data'!C40&gt;0),'Test Sample Data'!C40,$C$108),""))</f>
        <v>35</v>
      </c>
      <c r="D41" s="70">
        <f>IF('Test Sample Data'!D40="","",IF(SUM('Test Sample Data'!D$3:D$98)&gt;10,IF(AND(ISNUMBER('Test Sample Data'!D40),'Test Sample Data'!D40&lt;$C$108, 'Test Sample Data'!D40&gt;0),'Test Sample Data'!D40,$C$108),""))</f>
        <v>35</v>
      </c>
      <c r="E41" s="70">
        <f>IF('Test Sample Data'!E40="","",IF(SUM('Test Sample Data'!E$3:E$98)&gt;10,IF(AND(ISNUMBER('Test Sample Data'!E40),'Test Sample Data'!E40&lt;$C$108, 'Test Sample Data'!E40&gt;0),'Test Sample Data'!E40,$C$108),""))</f>
        <v>35</v>
      </c>
      <c r="F41" s="70" t="str">
        <f>IF('Test Sample Data'!F40="","",IF(SUM('Test Sample Data'!F$3:F$98)&gt;10,IF(AND(ISNUMBER('Test Sample Data'!F40),'Test Sample Data'!F40&lt;$C$108, 'Test Sample Data'!F40&gt;0),'Test Sample Data'!F40,$C$108),""))</f>
        <v/>
      </c>
      <c r="G41" s="70" t="str">
        <f>IF('Test Sample Data'!G40="","",IF(SUM('Test Sample Data'!G$3:G$98)&gt;10,IF(AND(ISNUMBER('Test Sample Data'!G40),'Test Sample Data'!G40&lt;$C$108, 'Test Sample Data'!G40&gt;0),'Test Sample Data'!G40,$C$108),""))</f>
        <v/>
      </c>
      <c r="H41" s="70" t="str">
        <f>IF('Test Sample Data'!H40="","",IF(SUM('Test Sample Data'!H$3:H$98)&gt;10,IF(AND(ISNUMBER('Test Sample Data'!H40),'Test Sample Data'!H40&lt;$C$108, 'Test Sample Data'!H40&gt;0),'Test Sample Data'!H40,$C$108),""))</f>
        <v/>
      </c>
      <c r="I41" s="70" t="str">
        <f>IF('Test Sample Data'!I40="","",IF(SUM('Test Sample Data'!I$3:I$98)&gt;10,IF(AND(ISNUMBER('Test Sample Data'!I40),'Test Sample Data'!I40&lt;$C$108, 'Test Sample Data'!I40&gt;0),'Test Sample Data'!I40,$C$108),""))</f>
        <v/>
      </c>
      <c r="J41" s="70" t="str">
        <f>IF('Test Sample Data'!J40="","",IF(SUM('Test Sample Data'!J$3:J$98)&gt;10,IF(AND(ISNUMBER('Test Sample Data'!J40),'Test Sample Data'!J40&lt;$C$108, 'Test Sample Data'!J40&gt;0),'Test Sample Data'!J40,$C$108),""))</f>
        <v/>
      </c>
      <c r="K41" s="70" t="str">
        <f>IF('Test Sample Data'!K40="","",IF(SUM('Test Sample Data'!K$3:K$98)&gt;10,IF(AND(ISNUMBER('Test Sample Data'!K40),'Test Sample Data'!K40&lt;$C$108, 'Test Sample Data'!K40&gt;0),'Test Sample Data'!K40,$C$108),""))</f>
        <v/>
      </c>
      <c r="L41" s="70" t="str">
        <f>IF('Test Sample Data'!L40="","",IF(SUM('Test Sample Data'!L$3:L$98)&gt;10,IF(AND(ISNUMBER('Test Sample Data'!L40),'Test Sample Data'!L40&lt;$C$108, 'Test Sample Data'!L40&gt;0),'Test Sample Data'!L40,$C$108),""))</f>
        <v/>
      </c>
      <c r="M41" s="70" t="str">
        <f>IF('Test Sample Data'!M40="","",IF(SUM('Test Sample Data'!M$3:M$98)&gt;10,IF(AND(ISNUMBER('Test Sample Data'!M40),'Test Sample Data'!M40&lt;$C$108, 'Test Sample Data'!M40&gt;0),'Test Sample Data'!M40,$C$108),""))</f>
        <v/>
      </c>
      <c r="N41" s="70" t="str">
        <f>IF('Test Sample Data'!N40="","",IF(SUM('Test Sample Data'!N$3:N$98)&gt;10,IF(AND(ISNUMBER('Test Sample Data'!N40),'Test Sample Data'!N40&lt;$C$108, 'Test Sample Data'!N40&gt;0),'Test Sample Data'!N40,$C$108),""))</f>
        <v/>
      </c>
      <c r="O41" s="69" t="str">
        <f>'miRNA Table'!B40</f>
        <v>hsa-miR-146a-5p</v>
      </c>
      <c r="P41" s="69" t="s">
        <v>67</v>
      </c>
      <c r="Q41" s="70">
        <f>IF('Control Sample Data'!C40="","",IF(SUM('Control Sample Data'!C$3:C$98)&gt;10,IF(AND(ISNUMBER('Control Sample Data'!C40),'Control Sample Data'!C40&lt;$C$108, 'Control Sample Data'!C40&gt;0),'Control Sample Data'!C40,$C$108),""))</f>
        <v>35</v>
      </c>
      <c r="R41" s="70">
        <f>IF('Control Sample Data'!D40="","",IF(SUM('Control Sample Data'!D$3:D$98)&gt;10,IF(AND(ISNUMBER('Control Sample Data'!D40),'Control Sample Data'!D40&lt;$C$108, 'Control Sample Data'!D40&gt;0),'Control Sample Data'!D40,$C$108),""))</f>
        <v>35</v>
      </c>
      <c r="S41" s="70">
        <f>IF('Control Sample Data'!E40="","",IF(SUM('Control Sample Data'!E$3:E$98)&gt;10,IF(AND(ISNUMBER('Control Sample Data'!E40),'Control Sample Data'!E40&lt;$C$108, 'Control Sample Data'!E40&gt;0),'Control Sample Data'!E40,$C$108),""))</f>
        <v>35</v>
      </c>
      <c r="T41" s="70" t="str">
        <f>IF('Control Sample Data'!F40="","",IF(SUM('Control Sample Data'!F$3:F$98)&gt;10,IF(AND(ISNUMBER('Control Sample Data'!F40),'Control Sample Data'!F40&lt;$C$108, 'Control Sample Data'!F40&gt;0),'Control Sample Data'!F40,$C$108),""))</f>
        <v/>
      </c>
      <c r="U41" s="70" t="str">
        <f>IF('Control Sample Data'!G40="","",IF(SUM('Control Sample Data'!G$3:G$98)&gt;10,IF(AND(ISNUMBER('Control Sample Data'!G40),'Control Sample Data'!G40&lt;$C$108, 'Control Sample Data'!G40&gt;0),'Control Sample Data'!G40,$C$108),""))</f>
        <v/>
      </c>
      <c r="V41" s="70" t="str">
        <f>IF('Control Sample Data'!H40="","",IF(SUM('Control Sample Data'!H$3:H$98)&gt;10,IF(AND(ISNUMBER('Control Sample Data'!H40),'Control Sample Data'!H40&lt;$C$108, 'Control Sample Data'!H40&gt;0),'Control Sample Data'!H40,$C$108),""))</f>
        <v/>
      </c>
      <c r="W41" s="70" t="str">
        <f>IF('Control Sample Data'!I40="","",IF(SUM('Control Sample Data'!I$3:I$98)&gt;10,IF(AND(ISNUMBER('Control Sample Data'!I40),'Control Sample Data'!I40&lt;$C$108, 'Control Sample Data'!I40&gt;0),'Control Sample Data'!I40,$C$108),""))</f>
        <v/>
      </c>
      <c r="X41" s="70" t="str">
        <f>IF('Control Sample Data'!J40="","",IF(SUM('Control Sample Data'!J$3:J$98)&gt;10,IF(AND(ISNUMBER('Control Sample Data'!J40),'Control Sample Data'!J40&lt;$C$108, 'Control Sample Data'!J40&gt;0),'Control Sample Data'!J40,$C$108),""))</f>
        <v/>
      </c>
      <c r="Y41" s="70" t="str">
        <f>IF('Control Sample Data'!K40="","",IF(SUM('Control Sample Data'!K$3:K$98)&gt;10,IF(AND(ISNUMBER('Control Sample Data'!K40),'Control Sample Data'!K40&lt;$C$108, 'Control Sample Data'!K40&gt;0),'Control Sample Data'!K40,$C$108),""))</f>
        <v/>
      </c>
      <c r="Z41" s="70" t="str">
        <f>IF('Control Sample Data'!L40="","",IF(SUM('Control Sample Data'!L$3:L$98)&gt;10,IF(AND(ISNUMBER('Control Sample Data'!L40),'Control Sample Data'!L40&lt;$C$108, 'Control Sample Data'!L40&gt;0),'Control Sample Data'!L40,$C$108),""))</f>
        <v/>
      </c>
      <c r="AA41" s="70" t="str">
        <f>IF('Control Sample Data'!M40="","",IF(SUM('Control Sample Data'!M$3:M$98)&gt;10,IF(AND(ISNUMBER('Control Sample Data'!M40),'Control Sample Data'!M40&lt;$C$108, 'Control Sample Data'!M40&gt;0),'Control Sample Data'!M40,$C$108),""))</f>
        <v/>
      </c>
      <c r="AB41" s="137" t="str">
        <f>IF('Control Sample Data'!N40="","",IF(SUM('Control Sample Data'!N$3:N$98)&gt;10,IF(AND(ISNUMBER('Control Sample Data'!N40),'Control Sample Data'!N40&lt;$C$108, 'Control Sample Data'!N40&gt;0),'Control Sample Data'!N40,$C$108),""))</f>
        <v/>
      </c>
      <c r="AC41" s="142">
        <f>IF(C41="","",IF(AND('miRNA Table'!$D$4="YES",'miRNA Table'!$D$6="YES"),C41-C$110,C41))</f>
        <v>35</v>
      </c>
      <c r="AD41" s="143">
        <f>IF(D41="","",IF(AND('miRNA Table'!$D$4="YES",'miRNA Table'!$D$6="YES"),D41-D$110,D41))</f>
        <v>35</v>
      </c>
      <c r="AE41" s="143">
        <f>IF(E41="","",IF(AND('miRNA Table'!$D$4="YES",'miRNA Table'!$D$6="YES"),E41-E$110,E41))</f>
        <v>35</v>
      </c>
      <c r="AF41" s="143" t="str">
        <f>IF(F41="","",IF(AND('miRNA Table'!$D$4="YES",'miRNA Table'!$D$6="YES"),F41-F$110,F41))</f>
        <v/>
      </c>
      <c r="AG41" s="143" t="str">
        <f>IF(G41="","",IF(AND('miRNA Table'!$D$4="YES",'miRNA Table'!$D$6="YES"),G41-G$110,G41))</f>
        <v/>
      </c>
      <c r="AH41" s="143" t="str">
        <f>IF(H41="","",IF(AND('miRNA Table'!$D$4="YES",'miRNA Table'!$D$6="YES"),H41-H$110,H41))</f>
        <v/>
      </c>
      <c r="AI41" s="143" t="str">
        <f>IF(I41="","",IF(AND('miRNA Table'!$D$4="YES",'miRNA Table'!$D$6="YES"),I41-I$110,I41))</f>
        <v/>
      </c>
      <c r="AJ41" s="143" t="str">
        <f>IF(J41="","",IF(AND('miRNA Table'!$D$4="YES",'miRNA Table'!$D$6="YES"),J41-J$110,J41))</f>
        <v/>
      </c>
      <c r="AK41" s="143" t="str">
        <f>IF(K41="","",IF(AND('miRNA Table'!$D$4="YES",'miRNA Table'!$D$6="YES"),K41-K$110,K41))</f>
        <v/>
      </c>
      <c r="AL41" s="143" t="str">
        <f>IF(L41="","",IF(AND('miRNA Table'!$D$4="YES",'miRNA Table'!$D$6="YES"),L41-L$110,L41))</f>
        <v/>
      </c>
      <c r="AM41" s="143" t="str">
        <f>IF(M41="","",IF(AND('miRNA Table'!$D$4="YES",'miRNA Table'!$D$6="YES"),M41-M$110,M41))</f>
        <v/>
      </c>
      <c r="AN41" s="144" t="str">
        <f>IF(N41="","",IF(AND('miRNA Table'!$D$4="YES",'miRNA Table'!$D$6="YES"),N41-N$110,N41))</f>
        <v/>
      </c>
      <c r="AO41" s="148">
        <f>IF(Q41="","",IF(AND('miRNA Table'!$D$4="YES",'miRNA Table'!$D$6="YES"),Q41-Q$110,Q41))</f>
        <v>35</v>
      </c>
      <c r="AP41" s="149">
        <f>IF(R41="","",IF(AND('miRNA Table'!$D$4="YES",'miRNA Table'!$D$6="YES"),R41-R$110,R41))</f>
        <v>35</v>
      </c>
      <c r="AQ41" s="149">
        <f>IF(S41="","",IF(AND('miRNA Table'!$D$4="YES",'miRNA Table'!$D$6="YES"),S41-S$110,S41))</f>
        <v>35</v>
      </c>
      <c r="AR41" s="149" t="str">
        <f>IF(T41="","",IF(AND('miRNA Table'!$D$4="YES",'miRNA Table'!$D$6="YES"),T41-T$110,T41))</f>
        <v/>
      </c>
      <c r="AS41" s="149" t="str">
        <f>IF(U41="","",IF(AND('miRNA Table'!$D$4="YES",'miRNA Table'!$D$6="YES"),U41-U$110,U41))</f>
        <v/>
      </c>
      <c r="AT41" s="149" t="str">
        <f>IF(V41="","",IF(AND('miRNA Table'!$D$4="YES",'miRNA Table'!$D$6="YES"),V41-V$110,V41))</f>
        <v/>
      </c>
      <c r="AU41" s="149" t="str">
        <f>IF(W41="","",IF(AND('miRNA Table'!$D$4="YES",'miRNA Table'!$D$6="YES"),W41-W$110,W41))</f>
        <v/>
      </c>
      <c r="AV41" s="149" t="str">
        <f>IF(X41="","",IF(AND('miRNA Table'!$D$4="YES",'miRNA Table'!$D$6="YES"),X41-X$110,X41))</f>
        <v/>
      </c>
      <c r="AW41" s="149" t="str">
        <f>IF(Y41="","",IF(AND('miRNA Table'!$D$4="YES",'miRNA Table'!$D$6="YES"),Y41-Y$110,Y41))</f>
        <v/>
      </c>
      <c r="AX41" s="149" t="str">
        <f>IF(Z41="","",IF(AND('miRNA Table'!$D$4="YES",'miRNA Table'!$D$6="YES"),Z41-Z$110,Z41))</f>
        <v/>
      </c>
      <c r="AY41" s="149" t="str">
        <f>IF(AA41="","",IF(AND('miRNA Table'!$D$4="YES",'miRNA Table'!$D$6="YES"),AA41-AA$110,AA41))</f>
        <v/>
      </c>
      <c r="AZ41" s="150" t="str">
        <f>IF(AB41="","",IF(AND('miRNA Table'!$D$4="YES",'miRNA Table'!$D$6="YES"),AB41-AB$110,AB41))</f>
        <v/>
      </c>
      <c r="BY41" s="68" t="str">
        <f t="shared" si="16"/>
        <v>hsa-miR-146a-5p</v>
      </c>
      <c r="BZ41" s="69" t="s">
        <v>67</v>
      </c>
      <c r="CA41" s="70">
        <f t="shared" si="17"/>
        <v>15.46833333333333</v>
      </c>
      <c r="CB41" s="70">
        <f t="shared" si="18"/>
        <v>15.373333333333335</v>
      </c>
      <c r="CC41" s="70">
        <f t="shared" si="19"/>
        <v>15.416666666666668</v>
      </c>
      <c r="CD41" s="70" t="str">
        <f t="shared" si="20"/>
        <v/>
      </c>
      <c r="CE41" s="70" t="str">
        <f t="shared" si="21"/>
        <v/>
      </c>
      <c r="CF41" s="70" t="str">
        <f t="shared" si="22"/>
        <v/>
      </c>
      <c r="CG41" s="70" t="str">
        <f t="shared" si="23"/>
        <v/>
      </c>
      <c r="CH41" s="70" t="str">
        <f t="shared" si="24"/>
        <v/>
      </c>
      <c r="CI41" s="70" t="str">
        <f t="shared" si="25"/>
        <v/>
      </c>
      <c r="CJ41" s="70" t="str">
        <f t="shared" si="26"/>
        <v/>
      </c>
      <c r="CK41" s="70" t="str">
        <f t="shared" si="27"/>
        <v/>
      </c>
      <c r="CL41" s="70" t="str">
        <f t="shared" si="28"/>
        <v/>
      </c>
      <c r="CM41" s="70">
        <f t="shared" si="29"/>
        <v>15.146666666666665</v>
      </c>
      <c r="CN41" s="70">
        <f t="shared" si="30"/>
        <v>15.268333333333334</v>
      </c>
      <c r="CO41" s="70">
        <f t="shared" si="31"/>
        <v>15.105</v>
      </c>
      <c r="CP41" s="70" t="str">
        <f t="shared" si="32"/>
        <v/>
      </c>
      <c r="CQ41" s="70" t="str">
        <f t="shared" si="33"/>
        <v/>
      </c>
      <c r="CR41" s="70" t="str">
        <f t="shared" si="34"/>
        <v/>
      </c>
      <c r="CS41" s="70" t="str">
        <f t="shared" si="35"/>
        <v/>
      </c>
      <c r="CT41" s="70" t="str">
        <f t="shared" si="36"/>
        <v/>
      </c>
      <c r="CU41" s="70" t="str">
        <f t="shared" si="37"/>
        <v/>
      </c>
      <c r="CV41" s="70" t="str">
        <f t="shared" si="38"/>
        <v/>
      </c>
      <c r="CW41" s="70" t="str">
        <f t="shared" si="39"/>
        <v/>
      </c>
      <c r="CX41" s="70" t="str">
        <f t="shared" si="40"/>
        <v/>
      </c>
      <c r="CY41" s="41">
        <f t="shared" si="41"/>
        <v>15.419444444444444</v>
      </c>
      <c r="CZ41" s="41">
        <f t="shared" si="42"/>
        <v>15.173333333333332</v>
      </c>
      <c r="DA41" s="71" t="str">
        <f t="shared" si="43"/>
        <v>hsa-miR-146a-5p</v>
      </c>
      <c r="DB41" s="69" t="s">
        <v>157</v>
      </c>
      <c r="DC41" s="72">
        <f t="shared" si="55"/>
        <v>2.2058078793939433E-5</v>
      </c>
      <c r="DD41" s="72">
        <f t="shared" si="56"/>
        <v>2.3559470927800502E-5</v>
      </c>
      <c r="DE41" s="72">
        <f t="shared" si="57"/>
        <v>2.2862351636912248E-5</v>
      </c>
      <c r="DF41" s="72" t="str">
        <f t="shared" si="58"/>
        <v/>
      </c>
      <c r="DG41" s="72" t="str">
        <f t="shared" si="59"/>
        <v/>
      </c>
      <c r="DH41" s="72" t="str">
        <f t="shared" si="60"/>
        <v/>
      </c>
      <c r="DI41" s="72" t="str">
        <f t="shared" si="61"/>
        <v/>
      </c>
      <c r="DJ41" s="72" t="str">
        <f t="shared" si="62"/>
        <v/>
      </c>
      <c r="DK41" s="72" t="str">
        <f t="shared" si="63"/>
        <v/>
      </c>
      <c r="DL41" s="72" t="str">
        <f t="shared" si="64"/>
        <v/>
      </c>
      <c r="DM41" s="72" t="str">
        <f t="shared" si="44"/>
        <v/>
      </c>
      <c r="DN41" s="72" t="str">
        <f t="shared" si="45"/>
        <v/>
      </c>
      <c r="DO41" s="72">
        <f t="shared" si="54"/>
        <v>2.7567602563207533E-5</v>
      </c>
      <c r="DP41" s="72">
        <f t="shared" si="54"/>
        <v>2.5338078824993164E-5</v>
      </c>
      <c r="DQ41" s="72">
        <f t="shared" si="54"/>
        <v>2.8375394977208331E-5</v>
      </c>
      <c r="DR41" s="72" t="str">
        <f t="shared" si="54"/>
        <v/>
      </c>
      <c r="DS41" s="72" t="str">
        <f t="shared" si="54"/>
        <v/>
      </c>
      <c r="DT41" s="72" t="str">
        <f t="shared" si="54"/>
        <v/>
      </c>
      <c r="DU41" s="72" t="str">
        <f t="shared" si="50"/>
        <v/>
      </c>
      <c r="DV41" s="72" t="str">
        <f t="shared" si="50"/>
        <v/>
      </c>
      <c r="DW41" s="72" t="str">
        <f t="shared" si="50"/>
        <v/>
      </c>
      <c r="DX41" s="72" t="str">
        <f t="shared" si="48"/>
        <v/>
      </c>
      <c r="DY41" s="72" t="str">
        <f t="shared" si="46"/>
        <v/>
      </c>
      <c r="DZ41" s="72" t="str">
        <f t="shared" si="47"/>
        <v/>
      </c>
    </row>
    <row r="42" spans="1:130" ht="15" customHeight="1" x14ac:dyDescent="0.25">
      <c r="A42" s="76" t="str">
        <f>'miRNA Table'!B41</f>
        <v>hsa-miR-135b-5p</v>
      </c>
      <c r="B42" s="69" t="s">
        <v>68</v>
      </c>
      <c r="C42" s="70">
        <f>IF('Test Sample Data'!C41="","",IF(SUM('Test Sample Data'!C$3:C$98)&gt;10,IF(AND(ISNUMBER('Test Sample Data'!C41),'Test Sample Data'!C41&lt;$C$108, 'Test Sample Data'!C41&gt;0),'Test Sample Data'!C41,$C$108),""))</f>
        <v>29.12</v>
      </c>
      <c r="D42" s="70">
        <f>IF('Test Sample Data'!D41="","",IF(SUM('Test Sample Data'!D$3:D$98)&gt;10,IF(AND(ISNUMBER('Test Sample Data'!D41),'Test Sample Data'!D41&lt;$C$108, 'Test Sample Data'!D41&gt;0),'Test Sample Data'!D41,$C$108),""))</f>
        <v>28.55</v>
      </c>
      <c r="E42" s="70">
        <f>IF('Test Sample Data'!E41="","",IF(SUM('Test Sample Data'!E$3:E$98)&gt;10,IF(AND(ISNUMBER('Test Sample Data'!E41),'Test Sample Data'!E41&lt;$C$108, 'Test Sample Data'!E41&gt;0),'Test Sample Data'!E41,$C$108),""))</f>
        <v>28.68</v>
      </c>
      <c r="F42" s="70" t="str">
        <f>IF('Test Sample Data'!F41="","",IF(SUM('Test Sample Data'!F$3:F$98)&gt;10,IF(AND(ISNUMBER('Test Sample Data'!F41),'Test Sample Data'!F41&lt;$C$108, 'Test Sample Data'!F41&gt;0),'Test Sample Data'!F41,$C$108),""))</f>
        <v/>
      </c>
      <c r="G42" s="70" t="str">
        <f>IF('Test Sample Data'!G41="","",IF(SUM('Test Sample Data'!G$3:G$98)&gt;10,IF(AND(ISNUMBER('Test Sample Data'!G41),'Test Sample Data'!G41&lt;$C$108, 'Test Sample Data'!G41&gt;0),'Test Sample Data'!G41,$C$108),""))</f>
        <v/>
      </c>
      <c r="H42" s="70" t="str">
        <f>IF('Test Sample Data'!H41="","",IF(SUM('Test Sample Data'!H$3:H$98)&gt;10,IF(AND(ISNUMBER('Test Sample Data'!H41),'Test Sample Data'!H41&lt;$C$108, 'Test Sample Data'!H41&gt;0),'Test Sample Data'!H41,$C$108),""))</f>
        <v/>
      </c>
      <c r="I42" s="70" t="str">
        <f>IF('Test Sample Data'!I41="","",IF(SUM('Test Sample Data'!I$3:I$98)&gt;10,IF(AND(ISNUMBER('Test Sample Data'!I41),'Test Sample Data'!I41&lt;$C$108, 'Test Sample Data'!I41&gt;0),'Test Sample Data'!I41,$C$108),""))</f>
        <v/>
      </c>
      <c r="J42" s="70" t="str">
        <f>IF('Test Sample Data'!J41="","",IF(SUM('Test Sample Data'!J$3:J$98)&gt;10,IF(AND(ISNUMBER('Test Sample Data'!J41),'Test Sample Data'!J41&lt;$C$108, 'Test Sample Data'!J41&gt;0),'Test Sample Data'!J41,$C$108),""))</f>
        <v/>
      </c>
      <c r="K42" s="70" t="str">
        <f>IF('Test Sample Data'!K41="","",IF(SUM('Test Sample Data'!K$3:K$98)&gt;10,IF(AND(ISNUMBER('Test Sample Data'!K41),'Test Sample Data'!K41&lt;$C$108, 'Test Sample Data'!K41&gt;0),'Test Sample Data'!K41,$C$108),""))</f>
        <v/>
      </c>
      <c r="L42" s="70" t="str">
        <f>IF('Test Sample Data'!L41="","",IF(SUM('Test Sample Data'!L$3:L$98)&gt;10,IF(AND(ISNUMBER('Test Sample Data'!L41),'Test Sample Data'!L41&lt;$C$108, 'Test Sample Data'!L41&gt;0),'Test Sample Data'!L41,$C$108),""))</f>
        <v/>
      </c>
      <c r="M42" s="70" t="str">
        <f>IF('Test Sample Data'!M41="","",IF(SUM('Test Sample Data'!M$3:M$98)&gt;10,IF(AND(ISNUMBER('Test Sample Data'!M41),'Test Sample Data'!M41&lt;$C$108, 'Test Sample Data'!M41&gt;0),'Test Sample Data'!M41,$C$108),""))</f>
        <v/>
      </c>
      <c r="N42" s="70" t="str">
        <f>IF('Test Sample Data'!N41="","",IF(SUM('Test Sample Data'!N$3:N$98)&gt;10,IF(AND(ISNUMBER('Test Sample Data'!N41),'Test Sample Data'!N41&lt;$C$108, 'Test Sample Data'!N41&gt;0),'Test Sample Data'!N41,$C$108),""))</f>
        <v/>
      </c>
      <c r="O42" s="69" t="str">
        <f>'miRNA Table'!B41</f>
        <v>hsa-miR-135b-5p</v>
      </c>
      <c r="P42" s="69" t="s">
        <v>68</v>
      </c>
      <c r="Q42" s="70">
        <f>IF('Control Sample Data'!C41="","",IF(SUM('Control Sample Data'!C$3:C$98)&gt;10,IF(AND(ISNUMBER('Control Sample Data'!C41),'Control Sample Data'!C41&lt;$C$108, 'Control Sample Data'!C41&gt;0),'Control Sample Data'!C41,$C$108),""))</f>
        <v>27.91</v>
      </c>
      <c r="R42" s="70">
        <f>IF('Control Sample Data'!D41="","",IF(SUM('Control Sample Data'!D$3:D$98)&gt;10,IF(AND(ISNUMBER('Control Sample Data'!D41),'Control Sample Data'!D41&lt;$C$108, 'Control Sample Data'!D41&gt;0),'Control Sample Data'!D41,$C$108),""))</f>
        <v>27.97</v>
      </c>
      <c r="S42" s="70">
        <f>IF('Control Sample Data'!E41="","",IF(SUM('Control Sample Data'!E$3:E$98)&gt;10,IF(AND(ISNUMBER('Control Sample Data'!E41),'Control Sample Data'!E41&lt;$C$108, 'Control Sample Data'!E41&gt;0),'Control Sample Data'!E41,$C$108),""))</f>
        <v>27.98</v>
      </c>
      <c r="T42" s="70" t="str">
        <f>IF('Control Sample Data'!F41="","",IF(SUM('Control Sample Data'!F$3:F$98)&gt;10,IF(AND(ISNUMBER('Control Sample Data'!F41),'Control Sample Data'!F41&lt;$C$108, 'Control Sample Data'!F41&gt;0),'Control Sample Data'!F41,$C$108),""))</f>
        <v/>
      </c>
      <c r="U42" s="70" t="str">
        <f>IF('Control Sample Data'!G41="","",IF(SUM('Control Sample Data'!G$3:G$98)&gt;10,IF(AND(ISNUMBER('Control Sample Data'!G41),'Control Sample Data'!G41&lt;$C$108, 'Control Sample Data'!G41&gt;0),'Control Sample Data'!G41,$C$108),""))</f>
        <v/>
      </c>
      <c r="V42" s="70" t="str">
        <f>IF('Control Sample Data'!H41="","",IF(SUM('Control Sample Data'!H$3:H$98)&gt;10,IF(AND(ISNUMBER('Control Sample Data'!H41),'Control Sample Data'!H41&lt;$C$108, 'Control Sample Data'!H41&gt;0),'Control Sample Data'!H41,$C$108),""))</f>
        <v/>
      </c>
      <c r="W42" s="70" t="str">
        <f>IF('Control Sample Data'!I41="","",IF(SUM('Control Sample Data'!I$3:I$98)&gt;10,IF(AND(ISNUMBER('Control Sample Data'!I41),'Control Sample Data'!I41&lt;$C$108, 'Control Sample Data'!I41&gt;0),'Control Sample Data'!I41,$C$108),""))</f>
        <v/>
      </c>
      <c r="X42" s="70" t="str">
        <f>IF('Control Sample Data'!J41="","",IF(SUM('Control Sample Data'!J$3:J$98)&gt;10,IF(AND(ISNUMBER('Control Sample Data'!J41),'Control Sample Data'!J41&lt;$C$108, 'Control Sample Data'!J41&gt;0),'Control Sample Data'!J41,$C$108),""))</f>
        <v/>
      </c>
      <c r="Y42" s="70" t="str">
        <f>IF('Control Sample Data'!K41="","",IF(SUM('Control Sample Data'!K$3:K$98)&gt;10,IF(AND(ISNUMBER('Control Sample Data'!K41),'Control Sample Data'!K41&lt;$C$108, 'Control Sample Data'!K41&gt;0),'Control Sample Data'!K41,$C$108),""))</f>
        <v/>
      </c>
      <c r="Z42" s="70" t="str">
        <f>IF('Control Sample Data'!L41="","",IF(SUM('Control Sample Data'!L$3:L$98)&gt;10,IF(AND(ISNUMBER('Control Sample Data'!L41),'Control Sample Data'!L41&lt;$C$108, 'Control Sample Data'!L41&gt;0),'Control Sample Data'!L41,$C$108),""))</f>
        <v/>
      </c>
      <c r="AA42" s="70" t="str">
        <f>IF('Control Sample Data'!M41="","",IF(SUM('Control Sample Data'!M$3:M$98)&gt;10,IF(AND(ISNUMBER('Control Sample Data'!M41),'Control Sample Data'!M41&lt;$C$108, 'Control Sample Data'!M41&gt;0),'Control Sample Data'!M41,$C$108),""))</f>
        <v/>
      </c>
      <c r="AB42" s="137" t="str">
        <f>IF('Control Sample Data'!N41="","",IF(SUM('Control Sample Data'!N$3:N$98)&gt;10,IF(AND(ISNUMBER('Control Sample Data'!N41),'Control Sample Data'!N41&lt;$C$108, 'Control Sample Data'!N41&gt;0),'Control Sample Data'!N41,$C$108),""))</f>
        <v/>
      </c>
      <c r="AC42" s="142">
        <f>IF(C42="","",IF(AND('miRNA Table'!$D$4="YES",'miRNA Table'!$D$6="YES"),C42-C$110,C42))</f>
        <v>29.12</v>
      </c>
      <c r="AD42" s="143">
        <f>IF(D42="","",IF(AND('miRNA Table'!$D$4="YES",'miRNA Table'!$D$6="YES"),D42-D$110,D42))</f>
        <v>28.55</v>
      </c>
      <c r="AE42" s="143">
        <f>IF(E42="","",IF(AND('miRNA Table'!$D$4="YES",'miRNA Table'!$D$6="YES"),E42-E$110,E42))</f>
        <v>28.68</v>
      </c>
      <c r="AF42" s="143" t="str">
        <f>IF(F42="","",IF(AND('miRNA Table'!$D$4="YES",'miRNA Table'!$D$6="YES"),F42-F$110,F42))</f>
        <v/>
      </c>
      <c r="AG42" s="143" t="str">
        <f>IF(G42="","",IF(AND('miRNA Table'!$D$4="YES",'miRNA Table'!$D$6="YES"),G42-G$110,G42))</f>
        <v/>
      </c>
      <c r="AH42" s="143" t="str">
        <f>IF(H42="","",IF(AND('miRNA Table'!$D$4="YES",'miRNA Table'!$D$6="YES"),H42-H$110,H42))</f>
        <v/>
      </c>
      <c r="AI42" s="143" t="str">
        <f>IF(I42="","",IF(AND('miRNA Table'!$D$4="YES",'miRNA Table'!$D$6="YES"),I42-I$110,I42))</f>
        <v/>
      </c>
      <c r="AJ42" s="143" t="str">
        <f>IF(J42="","",IF(AND('miRNA Table'!$D$4="YES",'miRNA Table'!$D$6="YES"),J42-J$110,J42))</f>
        <v/>
      </c>
      <c r="AK42" s="143" t="str">
        <f>IF(K42="","",IF(AND('miRNA Table'!$D$4="YES",'miRNA Table'!$D$6="YES"),K42-K$110,K42))</f>
        <v/>
      </c>
      <c r="AL42" s="143" t="str">
        <f>IF(L42="","",IF(AND('miRNA Table'!$D$4="YES",'miRNA Table'!$D$6="YES"),L42-L$110,L42))</f>
        <v/>
      </c>
      <c r="AM42" s="143" t="str">
        <f>IF(M42="","",IF(AND('miRNA Table'!$D$4="YES",'miRNA Table'!$D$6="YES"),M42-M$110,M42))</f>
        <v/>
      </c>
      <c r="AN42" s="144" t="str">
        <f>IF(N42="","",IF(AND('miRNA Table'!$D$4="YES",'miRNA Table'!$D$6="YES"),N42-N$110,N42))</f>
        <v/>
      </c>
      <c r="AO42" s="148">
        <f>IF(Q42="","",IF(AND('miRNA Table'!$D$4="YES",'miRNA Table'!$D$6="YES"),Q42-Q$110,Q42))</f>
        <v>27.91</v>
      </c>
      <c r="AP42" s="149">
        <f>IF(R42="","",IF(AND('miRNA Table'!$D$4="YES",'miRNA Table'!$D$6="YES"),R42-R$110,R42))</f>
        <v>27.97</v>
      </c>
      <c r="AQ42" s="149">
        <f>IF(S42="","",IF(AND('miRNA Table'!$D$4="YES",'miRNA Table'!$D$6="YES"),S42-S$110,S42))</f>
        <v>27.98</v>
      </c>
      <c r="AR42" s="149" t="str">
        <f>IF(T42="","",IF(AND('miRNA Table'!$D$4="YES",'miRNA Table'!$D$6="YES"),T42-T$110,T42))</f>
        <v/>
      </c>
      <c r="AS42" s="149" t="str">
        <f>IF(U42="","",IF(AND('miRNA Table'!$D$4="YES",'miRNA Table'!$D$6="YES"),U42-U$110,U42))</f>
        <v/>
      </c>
      <c r="AT42" s="149" t="str">
        <f>IF(V42="","",IF(AND('miRNA Table'!$D$4="YES",'miRNA Table'!$D$6="YES"),V42-V$110,V42))</f>
        <v/>
      </c>
      <c r="AU42" s="149" t="str">
        <f>IF(W42="","",IF(AND('miRNA Table'!$D$4="YES",'miRNA Table'!$D$6="YES"),W42-W$110,W42))</f>
        <v/>
      </c>
      <c r="AV42" s="149" t="str">
        <f>IF(X42="","",IF(AND('miRNA Table'!$D$4="YES",'miRNA Table'!$D$6="YES"),X42-X$110,X42))</f>
        <v/>
      </c>
      <c r="AW42" s="149" t="str">
        <f>IF(Y42="","",IF(AND('miRNA Table'!$D$4="YES",'miRNA Table'!$D$6="YES"),Y42-Y$110,Y42))</f>
        <v/>
      </c>
      <c r="AX42" s="149" t="str">
        <f>IF(Z42="","",IF(AND('miRNA Table'!$D$4="YES",'miRNA Table'!$D$6="YES"),Z42-Z$110,Z42))</f>
        <v/>
      </c>
      <c r="AY42" s="149" t="str">
        <f>IF(AA42="","",IF(AND('miRNA Table'!$D$4="YES",'miRNA Table'!$D$6="YES"),AA42-AA$110,AA42))</f>
        <v/>
      </c>
      <c r="AZ42" s="150" t="str">
        <f>IF(AB42="","",IF(AND('miRNA Table'!$D$4="YES",'miRNA Table'!$D$6="YES"),AB42-AB$110,AB42))</f>
        <v/>
      </c>
      <c r="BY42" s="68" t="str">
        <f t="shared" si="16"/>
        <v>hsa-miR-135b-5p</v>
      </c>
      <c r="BZ42" s="69" t="s">
        <v>68</v>
      </c>
      <c r="CA42" s="70">
        <f t="shared" si="17"/>
        <v>9.5883333333333312</v>
      </c>
      <c r="CB42" s="70">
        <f t="shared" si="18"/>
        <v>8.9233333333333356</v>
      </c>
      <c r="CC42" s="70">
        <f t="shared" si="19"/>
        <v>9.0966666666666676</v>
      </c>
      <c r="CD42" s="70" t="str">
        <f t="shared" si="20"/>
        <v/>
      </c>
      <c r="CE42" s="70" t="str">
        <f t="shared" si="21"/>
        <v/>
      </c>
      <c r="CF42" s="70" t="str">
        <f t="shared" si="22"/>
        <v/>
      </c>
      <c r="CG42" s="70" t="str">
        <f t="shared" si="23"/>
        <v/>
      </c>
      <c r="CH42" s="70" t="str">
        <f t="shared" si="24"/>
        <v/>
      </c>
      <c r="CI42" s="70" t="str">
        <f t="shared" si="25"/>
        <v/>
      </c>
      <c r="CJ42" s="70" t="str">
        <f t="shared" si="26"/>
        <v/>
      </c>
      <c r="CK42" s="70" t="str">
        <f t="shared" si="27"/>
        <v/>
      </c>
      <c r="CL42" s="70" t="str">
        <f t="shared" si="28"/>
        <v/>
      </c>
      <c r="CM42" s="70">
        <f t="shared" si="29"/>
        <v>8.0566666666666649</v>
      </c>
      <c r="CN42" s="70">
        <f t="shared" si="30"/>
        <v>8.2383333333333333</v>
      </c>
      <c r="CO42" s="70">
        <f t="shared" si="31"/>
        <v>8.0850000000000009</v>
      </c>
      <c r="CP42" s="70" t="str">
        <f t="shared" si="32"/>
        <v/>
      </c>
      <c r="CQ42" s="70" t="str">
        <f t="shared" si="33"/>
        <v/>
      </c>
      <c r="CR42" s="70" t="str">
        <f t="shared" si="34"/>
        <v/>
      </c>
      <c r="CS42" s="70" t="str">
        <f t="shared" si="35"/>
        <v/>
      </c>
      <c r="CT42" s="70" t="str">
        <f t="shared" si="36"/>
        <v/>
      </c>
      <c r="CU42" s="70" t="str">
        <f t="shared" si="37"/>
        <v/>
      </c>
      <c r="CV42" s="70" t="str">
        <f t="shared" si="38"/>
        <v/>
      </c>
      <c r="CW42" s="70" t="str">
        <f t="shared" si="39"/>
        <v/>
      </c>
      <c r="CX42" s="70" t="str">
        <f t="shared" si="40"/>
        <v/>
      </c>
      <c r="CY42" s="41">
        <f t="shared" si="41"/>
        <v>9.2027777777777775</v>
      </c>
      <c r="CZ42" s="41">
        <f t="shared" si="42"/>
        <v>8.1266666666666669</v>
      </c>
      <c r="DA42" s="71" t="str">
        <f t="shared" si="43"/>
        <v>hsa-miR-135b-5p</v>
      </c>
      <c r="DB42" s="69" t="s">
        <v>158</v>
      </c>
      <c r="DC42" s="72">
        <f t="shared" si="55"/>
        <v>1.2990445889723844E-3</v>
      </c>
      <c r="DD42" s="72">
        <f t="shared" si="56"/>
        <v>2.0597238857734605E-3</v>
      </c>
      <c r="DE42" s="72">
        <f t="shared" si="57"/>
        <v>1.8265454059576535E-3</v>
      </c>
      <c r="DF42" s="72" t="str">
        <f t="shared" si="58"/>
        <v/>
      </c>
      <c r="DG42" s="72" t="str">
        <f t="shared" si="59"/>
        <v/>
      </c>
      <c r="DH42" s="72" t="str">
        <f t="shared" si="60"/>
        <v/>
      </c>
      <c r="DI42" s="72" t="str">
        <f t="shared" si="61"/>
        <v/>
      </c>
      <c r="DJ42" s="72" t="str">
        <f t="shared" si="62"/>
        <v/>
      </c>
      <c r="DK42" s="72" t="str">
        <f t="shared" si="63"/>
        <v/>
      </c>
      <c r="DL42" s="72" t="str">
        <f t="shared" si="64"/>
        <v/>
      </c>
      <c r="DM42" s="72" t="str">
        <f t="shared" si="44"/>
        <v/>
      </c>
      <c r="DN42" s="72" t="str">
        <f t="shared" si="45"/>
        <v/>
      </c>
      <c r="DO42" s="72">
        <f t="shared" si="54"/>
        <v>3.755793173760368E-3</v>
      </c>
      <c r="DP42" s="72">
        <f t="shared" si="54"/>
        <v>3.3114221724726634E-3</v>
      </c>
      <c r="DQ42" s="72">
        <f t="shared" si="54"/>
        <v>3.6827520934306205E-3</v>
      </c>
      <c r="DR42" s="72" t="str">
        <f t="shared" si="54"/>
        <v/>
      </c>
      <c r="DS42" s="72" t="str">
        <f t="shared" si="54"/>
        <v/>
      </c>
      <c r="DT42" s="72" t="str">
        <f t="shared" si="54"/>
        <v/>
      </c>
      <c r="DU42" s="72" t="str">
        <f t="shared" si="50"/>
        <v/>
      </c>
      <c r="DV42" s="72" t="str">
        <f t="shared" si="50"/>
        <v/>
      </c>
      <c r="DW42" s="72" t="str">
        <f t="shared" si="50"/>
        <v/>
      </c>
      <c r="DX42" s="72" t="str">
        <f t="shared" si="48"/>
        <v/>
      </c>
      <c r="DY42" s="72" t="str">
        <f t="shared" si="46"/>
        <v/>
      </c>
      <c r="DZ42" s="72" t="str">
        <f t="shared" si="47"/>
        <v/>
      </c>
    </row>
    <row r="43" spans="1:130" ht="15" customHeight="1" x14ac:dyDescent="0.25">
      <c r="A43" s="76" t="str">
        <f>'miRNA Table'!B42</f>
        <v>hsa-miR-206</v>
      </c>
      <c r="B43" s="69" t="s">
        <v>69</v>
      </c>
      <c r="C43" s="70">
        <f>IF('Test Sample Data'!C42="","",IF(SUM('Test Sample Data'!C$3:C$98)&gt;10,IF(AND(ISNUMBER('Test Sample Data'!C42),'Test Sample Data'!C42&lt;$C$108, 'Test Sample Data'!C42&gt;0),'Test Sample Data'!C42,$C$108),""))</f>
        <v>35</v>
      </c>
      <c r="D43" s="70">
        <f>IF('Test Sample Data'!D42="","",IF(SUM('Test Sample Data'!D$3:D$98)&gt;10,IF(AND(ISNUMBER('Test Sample Data'!D42),'Test Sample Data'!D42&lt;$C$108, 'Test Sample Data'!D42&gt;0),'Test Sample Data'!D42,$C$108),""))</f>
        <v>35</v>
      </c>
      <c r="E43" s="70">
        <f>IF('Test Sample Data'!E42="","",IF(SUM('Test Sample Data'!E$3:E$98)&gt;10,IF(AND(ISNUMBER('Test Sample Data'!E42),'Test Sample Data'!E42&lt;$C$108, 'Test Sample Data'!E42&gt;0),'Test Sample Data'!E42,$C$108),""))</f>
        <v>35</v>
      </c>
      <c r="F43" s="70" t="str">
        <f>IF('Test Sample Data'!F42="","",IF(SUM('Test Sample Data'!F$3:F$98)&gt;10,IF(AND(ISNUMBER('Test Sample Data'!F42),'Test Sample Data'!F42&lt;$C$108, 'Test Sample Data'!F42&gt;0),'Test Sample Data'!F42,$C$108),""))</f>
        <v/>
      </c>
      <c r="G43" s="70" t="str">
        <f>IF('Test Sample Data'!G42="","",IF(SUM('Test Sample Data'!G$3:G$98)&gt;10,IF(AND(ISNUMBER('Test Sample Data'!G42),'Test Sample Data'!G42&lt;$C$108, 'Test Sample Data'!G42&gt;0),'Test Sample Data'!G42,$C$108),""))</f>
        <v/>
      </c>
      <c r="H43" s="70" t="str">
        <f>IF('Test Sample Data'!H42="","",IF(SUM('Test Sample Data'!H$3:H$98)&gt;10,IF(AND(ISNUMBER('Test Sample Data'!H42),'Test Sample Data'!H42&lt;$C$108, 'Test Sample Data'!H42&gt;0),'Test Sample Data'!H42,$C$108),""))</f>
        <v/>
      </c>
      <c r="I43" s="70" t="str">
        <f>IF('Test Sample Data'!I42="","",IF(SUM('Test Sample Data'!I$3:I$98)&gt;10,IF(AND(ISNUMBER('Test Sample Data'!I42),'Test Sample Data'!I42&lt;$C$108, 'Test Sample Data'!I42&gt;0),'Test Sample Data'!I42,$C$108),""))</f>
        <v/>
      </c>
      <c r="J43" s="70" t="str">
        <f>IF('Test Sample Data'!J42="","",IF(SUM('Test Sample Data'!J$3:J$98)&gt;10,IF(AND(ISNUMBER('Test Sample Data'!J42),'Test Sample Data'!J42&lt;$C$108, 'Test Sample Data'!J42&gt;0),'Test Sample Data'!J42,$C$108),""))</f>
        <v/>
      </c>
      <c r="K43" s="70" t="str">
        <f>IF('Test Sample Data'!K42="","",IF(SUM('Test Sample Data'!K$3:K$98)&gt;10,IF(AND(ISNUMBER('Test Sample Data'!K42),'Test Sample Data'!K42&lt;$C$108, 'Test Sample Data'!K42&gt;0),'Test Sample Data'!K42,$C$108),""))</f>
        <v/>
      </c>
      <c r="L43" s="70" t="str">
        <f>IF('Test Sample Data'!L42="","",IF(SUM('Test Sample Data'!L$3:L$98)&gt;10,IF(AND(ISNUMBER('Test Sample Data'!L42),'Test Sample Data'!L42&lt;$C$108, 'Test Sample Data'!L42&gt;0),'Test Sample Data'!L42,$C$108),""))</f>
        <v/>
      </c>
      <c r="M43" s="70" t="str">
        <f>IF('Test Sample Data'!M42="","",IF(SUM('Test Sample Data'!M$3:M$98)&gt;10,IF(AND(ISNUMBER('Test Sample Data'!M42),'Test Sample Data'!M42&lt;$C$108, 'Test Sample Data'!M42&gt;0),'Test Sample Data'!M42,$C$108),""))</f>
        <v/>
      </c>
      <c r="N43" s="70" t="str">
        <f>IF('Test Sample Data'!N42="","",IF(SUM('Test Sample Data'!N$3:N$98)&gt;10,IF(AND(ISNUMBER('Test Sample Data'!N42),'Test Sample Data'!N42&lt;$C$108, 'Test Sample Data'!N42&gt;0),'Test Sample Data'!N42,$C$108),""))</f>
        <v/>
      </c>
      <c r="O43" s="69" t="str">
        <f>'miRNA Table'!B42</f>
        <v>hsa-miR-206</v>
      </c>
      <c r="P43" s="69" t="s">
        <v>69</v>
      </c>
      <c r="Q43" s="70">
        <f>IF('Control Sample Data'!C42="","",IF(SUM('Control Sample Data'!C$3:C$98)&gt;10,IF(AND(ISNUMBER('Control Sample Data'!C42),'Control Sample Data'!C42&lt;$C$108, 'Control Sample Data'!C42&gt;0),'Control Sample Data'!C42,$C$108),""))</f>
        <v>35</v>
      </c>
      <c r="R43" s="70">
        <f>IF('Control Sample Data'!D42="","",IF(SUM('Control Sample Data'!D$3:D$98)&gt;10,IF(AND(ISNUMBER('Control Sample Data'!D42),'Control Sample Data'!D42&lt;$C$108, 'Control Sample Data'!D42&gt;0),'Control Sample Data'!D42,$C$108),""))</f>
        <v>35</v>
      </c>
      <c r="S43" s="70">
        <f>IF('Control Sample Data'!E42="","",IF(SUM('Control Sample Data'!E$3:E$98)&gt;10,IF(AND(ISNUMBER('Control Sample Data'!E42),'Control Sample Data'!E42&lt;$C$108, 'Control Sample Data'!E42&gt;0),'Control Sample Data'!E42,$C$108),""))</f>
        <v>35</v>
      </c>
      <c r="T43" s="70" t="str">
        <f>IF('Control Sample Data'!F42="","",IF(SUM('Control Sample Data'!F$3:F$98)&gt;10,IF(AND(ISNUMBER('Control Sample Data'!F42),'Control Sample Data'!F42&lt;$C$108, 'Control Sample Data'!F42&gt;0),'Control Sample Data'!F42,$C$108),""))</f>
        <v/>
      </c>
      <c r="U43" s="70" t="str">
        <f>IF('Control Sample Data'!G42="","",IF(SUM('Control Sample Data'!G$3:G$98)&gt;10,IF(AND(ISNUMBER('Control Sample Data'!G42),'Control Sample Data'!G42&lt;$C$108, 'Control Sample Data'!G42&gt;0),'Control Sample Data'!G42,$C$108),""))</f>
        <v/>
      </c>
      <c r="V43" s="70" t="str">
        <f>IF('Control Sample Data'!H42="","",IF(SUM('Control Sample Data'!H$3:H$98)&gt;10,IF(AND(ISNUMBER('Control Sample Data'!H42),'Control Sample Data'!H42&lt;$C$108, 'Control Sample Data'!H42&gt;0),'Control Sample Data'!H42,$C$108),""))</f>
        <v/>
      </c>
      <c r="W43" s="70" t="str">
        <f>IF('Control Sample Data'!I42="","",IF(SUM('Control Sample Data'!I$3:I$98)&gt;10,IF(AND(ISNUMBER('Control Sample Data'!I42),'Control Sample Data'!I42&lt;$C$108, 'Control Sample Data'!I42&gt;0),'Control Sample Data'!I42,$C$108),""))</f>
        <v/>
      </c>
      <c r="X43" s="70" t="str">
        <f>IF('Control Sample Data'!J42="","",IF(SUM('Control Sample Data'!J$3:J$98)&gt;10,IF(AND(ISNUMBER('Control Sample Data'!J42),'Control Sample Data'!J42&lt;$C$108, 'Control Sample Data'!J42&gt;0),'Control Sample Data'!J42,$C$108),""))</f>
        <v/>
      </c>
      <c r="Y43" s="70" t="str">
        <f>IF('Control Sample Data'!K42="","",IF(SUM('Control Sample Data'!K$3:K$98)&gt;10,IF(AND(ISNUMBER('Control Sample Data'!K42),'Control Sample Data'!K42&lt;$C$108, 'Control Sample Data'!K42&gt;0),'Control Sample Data'!K42,$C$108),""))</f>
        <v/>
      </c>
      <c r="Z43" s="70" t="str">
        <f>IF('Control Sample Data'!L42="","",IF(SUM('Control Sample Data'!L$3:L$98)&gt;10,IF(AND(ISNUMBER('Control Sample Data'!L42),'Control Sample Data'!L42&lt;$C$108, 'Control Sample Data'!L42&gt;0),'Control Sample Data'!L42,$C$108),""))</f>
        <v/>
      </c>
      <c r="AA43" s="70" t="str">
        <f>IF('Control Sample Data'!M42="","",IF(SUM('Control Sample Data'!M$3:M$98)&gt;10,IF(AND(ISNUMBER('Control Sample Data'!M42),'Control Sample Data'!M42&lt;$C$108, 'Control Sample Data'!M42&gt;0),'Control Sample Data'!M42,$C$108),""))</f>
        <v/>
      </c>
      <c r="AB43" s="137" t="str">
        <f>IF('Control Sample Data'!N42="","",IF(SUM('Control Sample Data'!N$3:N$98)&gt;10,IF(AND(ISNUMBER('Control Sample Data'!N42),'Control Sample Data'!N42&lt;$C$108, 'Control Sample Data'!N42&gt;0),'Control Sample Data'!N42,$C$108),""))</f>
        <v/>
      </c>
      <c r="AC43" s="142">
        <f>IF(C43="","",IF(AND('miRNA Table'!$D$4="YES",'miRNA Table'!$D$6="YES"),C43-C$110,C43))</f>
        <v>35</v>
      </c>
      <c r="AD43" s="143">
        <f>IF(D43="","",IF(AND('miRNA Table'!$D$4="YES",'miRNA Table'!$D$6="YES"),D43-D$110,D43))</f>
        <v>35</v>
      </c>
      <c r="AE43" s="143">
        <f>IF(E43="","",IF(AND('miRNA Table'!$D$4="YES",'miRNA Table'!$D$6="YES"),E43-E$110,E43))</f>
        <v>35</v>
      </c>
      <c r="AF43" s="143" t="str">
        <f>IF(F43="","",IF(AND('miRNA Table'!$D$4="YES",'miRNA Table'!$D$6="YES"),F43-F$110,F43))</f>
        <v/>
      </c>
      <c r="AG43" s="143" t="str">
        <f>IF(G43="","",IF(AND('miRNA Table'!$D$4="YES",'miRNA Table'!$D$6="YES"),G43-G$110,G43))</f>
        <v/>
      </c>
      <c r="AH43" s="143" t="str">
        <f>IF(H43="","",IF(AND('miRNA Table'!$D$4="YES",'miRNA Table'!$D$6="YES"),H43-H$110,H43))</f>
        <v/>
      </c>
      <c r="AI43" s="143" t="str">
        <f>IF(I43="","",IF(AND('miRNA Table'!$D$4="YES",'miRNA Table'!$D$6="YES"),I43-I$110,I43))</f>
        <v/>
      </c>
      <c r="AJ43" s="143" t="str">
        <f>IF(J43="","",IF(AND('miRNA Table'!$D$4="YES",'miRNA Table'!$D$6="YES"),J43-J$110,J43))</f>
        <v/>
      </c>
      <c r="AK43" s="143" t="str">
        <f>IF(K43="","",IF(AND('miRNA Table'!$D$4="YES",'miRNA Table'!$D$6="YES"),K43-K$110,K43))</f>
        <v/>
      </c>
      <c r="AL43" s="143" t="str">
        <f>IF(L43="","",IF(AND('miRNA Table'!$D$4="YES",'miRNA Table'!$D$6="YES"),L43-L$110,L43))</f>
        <v/>
      </c>
      <c r="AM43" s="143" t="str">
        <f>IF(M43="","",IF(AND('miRNA Table'!$D$4="YES",'miRNA Table'!$D$6="YES"),M43-M$110,M43))</f>
        <v/>
      </c>
      <c r="AN43" s="144" t="str">
        <f>IF(N43="","",IF(AND('miRNA Table'!$D$4="YES",'miRNA Table'!$D$6="YES"),N43-N$110,N43))</f>
        <v/>
      </c>
      <c r="AO43" s="148">
        <f>IF(Q43="","",IF(AND('miRNA Table'!$D$4="YES",'miRNA Table'!$D$6="YES"),Q43-Q$110,Q43))</f>
        <v>35</v>
      </c>
      <c r="AP43" s="149">
        <f>IF(R43="","",IF(AND('miRNA Table'!$D$4="YES",'miRNA Table'!$D$6="YES"),R43-R$110,R43))</f>
        <v>35</v>
      </c>
      <c r="AQ43" s="149">
        <f>IF(S43="","",IF(AND('miRNA Table'!$D$4="YES",'miRNA Table'!$D$6="YES"),S43-S$110,S43))</f>
        <v>35</v>
      </c>
      <c r="AR43" s="149" t="str">
        <f>IF(T43="","",IF(AND('miRNA Table'!$D$4="YES",'miRNA Table'!$D$6="YES"),T43-T$110,T43))</f>
        <v/>
      </c>
      <c r="AS43" s="149" t="str">
        <f>IF(U43="","",IF(AND('miRNA Table'!$D$4="YES",'miRNA Table'!$D$6="YES"),U43-U$110,U43))</f>
        <v/>
      </c>
      <c r="AT43" s="149" t="str">
        <f>IF(V43="","",IF(AND('miRNA Table'!$D$4="YES",'miRNA Table'!$D$6="YES"),V43-V$110,V43))</f>
        <v/>
      </c>
      <c r="AU43" s="149" t="str">
        <f>IF(W43="","",IF(AND('miRNA Table'!$D$4="YES",'miRNA Table'!$D$6="YES"),W43-W$110,W43))</f>
        <v/>
      </c>
      <c r="AV43" s="149" t="str">
        <f>IF(X43="","",IF(AND('miRNA Table'!$D$4="YES",'miRNA Table'!$D$6="YES"),X43-X$110,X43))</f>
        <v/>
      </c>
      <c r="AW43" s="149" t="str">
        <f>IF(Y43="","",IF(AND('miRNA Table'!$D$4="YES",'miRNA Table'!$D$6="YES"),Y43-Y$110,Y43))</f>
        <v/>
      </c>
      <c r="AX43" s="149" t="str">
        <f>IF(Z43="","",IF(AND('miRNA Table'!$D$4="YES",'miRNA Table'!$D$6="YES"),Z43-Z$110,Z43))</f>
        <v/>
      </c>
      <c r="AY43" s="149" t="str">
        <f>IF(AA43="","",IF(AND('miRNA Table'!$D$4="YES",'miRNA Table'!$D$6="YES"),AA43-AA$110,AA43))</f>
        <v/>
      </c>
      <c r="AZ43" s="150" t="str">
        <f>IF(AB43="","",IF(AND('miRNA Table'!$D$4="YES",'miRNA Table'!$D$6="YES"),AB43-AB$110,AB43))</f>
        <v/>
      </c>
      <c r="BY43" s="68" t="str">
        <f t="shared" si="16"/>
        <v>hsa-miR-206</v>
      </c>
      <c r="BZ43" s="69" t="s">
        <v>69</v>
      </c>
      <c r="CA43" s="70">
        <f t="shared" si="17"/>
        <v>15.46833333333333</v>
      </c>
      <c r="CB43" s="70">
        <f t="shared" si="18"/>
        <v>15.373333333333335</v>
      </c>
      <c r="CC43" s="70">
        <f t="shared" si="19"/>
        <v>15.416666666666668</v>
      </c>
      <c r="CD43" s="70" t="str">
        <f t="shared" si="20"/>
        <v/>
      </c>
      <c r="CE43" s="70" t="str">
        <f t="shared" si="21"/>
        <v/>
      </c>
      <c r="CF43" s="70" t="str">
        <f t="shared" si="22"/>
        <v/>
      </c>
      <c r="CG43" s="70" t="str">
        <f t="shared" si="23"/>
        <v/>
      </c>
      <c r="CH43" s="70" t="str">
        <f t="shared" si="24"/>
        <v/>
      </c>
      <c r="CI43" s="70" t="str">
        <f t="shared" si="25"/>
        <v/>
      </c>
      <c r="CJ43" s="70" t="str">
        <f t="shared" si="26"/>
        <v/>
      </c>
      <c r="CK43" s="70" t="str">
        <f t="shared" si="27"/>
        <v/>
      </c>
      <c r="CL43" s="70" t="str">
        <f t="shared" si="28"/>
        <v/>
      </c>
      <c r="CM43" s="70">
        <f t="shared" si="29"/>
        <v>15.146666666666665</v>
      </c>
      <c r="CN43" s="70">
        <f t="shared" si="30"/>
        <v>15.268333333333334</v>
      </c>
      <c r="CO43" s="70">
        <f t="shared" si="31"/>
        <v>15.105</v>
      </c>
      <c r="CP43" s="70" t="str">
        <f t="shared" si="32"/>
        <v/>
      </c>
      <c r="CQ43" s="70" t="str">
        <f t="shared" si="33"/>
        <v/>
      </c>
      <c r="CR43" s="70" t="str">
        <f t="shared" si="34"/>
        <v/>
      </c>
      <c r="CS43" s="70" t="str">
        <f t="shared" si="35"/>
        <v/>
      </c>
      <c r="CT43" s="70" t="str">
        <f t="shared" si="36"/>
        <v/>
      </c>
      <c r="CU43" s="70" t="str">
        <f t="shared" si="37"/>
        <v/>
      </c>
      <c r="CV43" s="70" t="str">
        <f t="shared" si="38"/>
        <v/>
      </c>
      <c r="CW43" s="70" t="str">
        <f t="shared" si="39"/>
        <v/>
      </c>
      <c r="CX43" s="70" t="str">
        <f t="shared" si="40"/>
        <v/>
      </c>
      <c r="CY43" s="41">
        <f t="shared" si="41"/>
        <v>15.419444444444444</v>
      </c>
      <c r="CZ43" s="41">
        <f t="shared" si="42"/>
        <v>15.173333333333332</v>
      </c>
      <c r="DA43" s="71" t="str">
        <f t="shared" si="43"/>
        <v>hsa-miR-206</v>
      </c>
      <c r="DB43" s="69" t="s">
        <v>159</v>
      </c>
      <c r="DC43" s="72">
        <f t="shared" si="55"/>
        <v>2.2058078793939433E-5</v>
      </c>
      <c r="DD43" s="72">
        <f t="shared" si="56"/>
        <v>2.3559470927800502E-5</v>
      </c>
      <c r="DE43" s="72">
        <f t="shared" si="57"/>
        <v>2.2862351636912248E-5</v>
      </c>
      <c r="DF43" s="72" t="str">
        <f t="shared" si="58"/>
        <v/>
      </c>
      <c r="DG43" s="72" t="str">
        <f t="shared" si="59"/>
        <v/>
      </c>
      <c r="DH43" s="72" t="str">
        <f t="shared" si="60"/>
        <v/>
      </c>
      <c r="DI43" s="72" t="str">
        <f t="shared" si="61"/>
        <v/>
      </c>
      <c r="DJ43" s="72" t="str">
        <f t="shared" si="62"/>
        <v/>
      </c>
      <c r="DK43" s="72" t="str">
        <f t="shared" si="63"/>
        <v/>
      </c>
      <c r="DL43" s="72" t="str">
        <f t="shared" si="64"/>
        <v/>
      </c>
      <c r="DM43" s="72" t="str">
        <f t="shared" si="44"/>
        <v/>
      </c>
      <c r="DN43" s="72" t="str">
        <f t="shared" si="45"/>
        <v/>
      </c>
      <c r="DO43" s="72">
        <f t="shared" si="54"/>
        <v>2.7567602563207533E-5</v>
      </c>
      <c r="DP43" s="72">
        <f t="shared" si="54"/>
        <v>2.5338078824993164E-5</v>
      </c>
      <c r="DQ43" s="72">
        <f t="shared" si="54"/>
        <v>2.8375394977208331E-5</v>
      </c>
      <c r="DR43" s="72" t="str">
        <f t="shared" si="54"/>
        <v/>
      </c>
      <c r="DS43" s="72" t="str">
        <f t="shared" si="54"/>
        <v/>
      </c>
      <c r="DT43" s="72" t="str">
        <f t="shared" si="54"/>
        <v/>
      </c>
      <c r="DU43" s="72" t="str">
        <f t="shared" si="50"/>
        <v/>
      </c>
      <c r="DV43" s="72" t="str">
        <f t="shared" si="50"/>
        <v/>
      </c>
      <c r="DW43" s="72" t="str">
        <f t="shared" si="50"/>
        <v/>
      </c>
      <c r="DX43" s="72" t="str">
        <f t="shared" si="48"/>
        <v/>
      </c>
      <c r="DY43" s="72" t="str">
        <f t="shared" si="46"/>
        <v/>
      </c>
      <c r="DZ43" s="72" t="str">
        <f t="shared" si="47"/>
        <v/>
      </c>
    </row>
    <row r="44" spans="1:130" ht="15" customHeight="1" x14ac:dyDescent="0.25">
      <c r="A44" s="76" t="str">
        <f>'miRNA Table'!B43</f>
        <v>hsa-miR-124-3p</v>
      </c>
      <c r="B44" s="69" t="s">
        <v>70</v>
      </c>
      <c r="C44" s="70">
        <f>IF('Test Sample Data'!C43="","",IF(SUM('Test Sample Data'!C$3:C$98)&gt;10,IF(AND(ISNUMBER('Test Sample Data'!C43),'Test Sample Data'!C43&lt;$C$108, 'Test Sample Data'!C43&gt;0),'Test Sample Data'!C43,$C$108),""))</f>
        <v>29.09</v>
      </c>
      <c r="D44" s="70">
        <f>IF('Test Sample Data'!D43="","",IF(SUM('Test Sample Data'!D$3:D$98)&gt;10,IF(AND(ISNUMBER('Test Sample Data'!D43),'Test Sample Data'!D43&lt;$C$108, 'Test Sample Data'!D43&gt;0),'Test Sample Data'!D43,$C$108),""))</f>
        <v>29.17</v>
      </c>
      <c r="E44" s="70">
        <f>IF('Test Sample Data'!E43="","",IF(SUM('Test Sample Data'!E$3:E$98)&gt;10,IF(AND(ISNUMBER('Test Sample Data'!E43),'Test Sample Data'!E43&lt;$C$108, 'Test Sample Data'!E43&gt;0),'Test Sample Data'!E43,$C$108),""))</f>
        <v>29.15</v>
      </c>
      <c r="F44" s="70" t="str">
        <f>IF('Test Sample Data'!F43="","",IF(SUM('Test Sample Data'!F$3:F$98)&gt;10,IF(AND(ISNUMBER('Test Sample Data'!F43),'Test Sample Data'!F43&lt;$C$108, 'Test Sample Data'!F43&gt;0),'Test Sample Data'!F43,$C$108),""))</f>
        <v/>
      </c>
      <c r="G44" s="70" t="str">
        <f>IF('Test Sample Data'!G43="","",IF(SUM('Test Sample Data'!G$3:G$98)&gt;10,IF(AND(ISNUMBER('Test Sample Data'!G43),'Test Sample Data'!G43&lt;$C$108, 'Test Sample Data'!G43&gt;0),'Test Sample Data'!G43,$C$108),""))</f>
        <v/>
      </c>
      <c r="H44" s="70" t="str">
        <f>IF('Test Sample Data'!H43="","",IF(SUM('Test Sample Data'!H$3:H$98)&gt;10,IF(AND(ISNUMBER('Test Sample Data'!H43),'Test Sample Data'!H43&lt;$C$108, 'Test Sample Data'!H43&gt;0),'Test Sample Data'!H43,$C$108),""))</f>
        <v/>
      </c>
      <c r="I44" s="70" t="str">
        <f>IF('Test Sample Data'!I43="","",IF(SUM('Test Sample Data'!I$3:I$98)&gt;10,IF(AND(ISNUMBER('Test Sample Data'!I43),'Test Sample Data'!I43&lt;$C$108, 'Test Sample Data'!I43&gt;0),'Test Sample Data'!I43,$C$108),""))</f>
        <v/>
      </c>
      <c r="J44" s="70" t="str">
        <f>IF('Test Sample Data'!J43="","",IF(SUM('Test Sample Data'!J$3:J$98)&gt;10,IF(AND(ISNUMBER('Test Sample Data'!J43),'Test Sample Data'!J43&lt;$C$108, 'Test Sample Data'!J43&gt;0),'Test Sample Data'!J43,$C$108),""))</f>
        <v/>
      </c>
      <c r="K44" s="70" t="str">
        <f>IF('Test Sample Data'!K43="","",IF(SUM('Test Sample Data'!K$3:K$98)&gt;10,IF(AND(ISNUMBER('Test Sample Data'!K43),'Test Sample Data'!K43&lt;$C$108, 'Test Sample Data'!K43&gt;0),'Test Sample Data'!K43,$C$108),""))</f>
        <v/>
      </c>
      <c r="L44" s="70" t="str">
        <f>IF('Test Sample Data'!L43="","",IF(SUM('Test Sample Data'!L$3:L$98)&gt;10,IF(AND(ISNUMBER('Test Sample Data'!L43),'Test Sample Data'!L43&lt;$C$108, 'Test Sample Data'!L43&gt;0),'Test Sample Data'!L43,$C$108),""))</f>
        <v/>
      </c>
      <c r="M44" s="70" t="str">
        <f>IF('Test Sample Data'!M43="","",IF(SUM('Test Sample Data'!M$3:M$98)&gt;10,IF(AND(ISNUMBER('Test Sample Data'!M43),'Test Sample Data'!M43&lt;$C$108, 'Test Sample Data'!M43&gt;0),'Test Sample Data'!M43,$C$108),""))</f>
        <v/>
      </c>
      <c r="N44" s="70" t="str">
        <f>IF('Test Sample Data'!N43="","",IF(SUM('Test Sample Data'!N$3:N$98)&gt;10,IF(AND(ISNUMBER('Test Sample Data'!N43),'Test Sample Data'!N43&lt;$C$108, 'Test Sample Data'!N43&gt;0),'Test Sample Data'!N43,$C$108),""))</f>
        <v/>
      </c>
      <c r="O44" s="69" t="str">
        <f>'miRNA Table'!B43</f>
        <v>hsa-miR-124-3p</v>
      </c>
      <c r="P44" s="69" t="s">
        <v>70</v>
      </c>
      <c r="Q44" s="70">
        <f>IF('Control Sample Data'!C43="","",IF(SUM('Control Sample Data'!C$3:C$98)&gt;10,IF(AND(ISNUMBER('Control Sample Data'!C43),'Control Sample Data'!C43&lt;$C$108, 'Control Sample Data'!C43&gt;0),'Control Sample Data'!C43,$C$108),""))</f>
        <v>28.65</v>
      </c>
      <c r="R44" s="70">
        <f>IF('Control Sample Data'!D43="","",IF(SUM('Control Sample Data'!D$3:D$98)&gt;10,IF(AND(ISNUMBER('Control Sample Data'!D43),'Control Sample Data'!D43&lt;$C$108, 'Control Sample Data'!D43&gt;0),'Control Sample Data'!D43,$C$108),""))</f>
        <v>28.56</v>
      </c>
      <c r="S44" s="70">
        <f>IF('Control Sample Data'!E43="","",IF(SUM('Control Sample Data'!E$3:E$98)&gt;10,IF(AND(ISNUMBER('Control Sample Data'!E43),'Control Sample Data'!E43&lt;$C$108, 'Control Sample Data'!E43&gt;0),'Control Sample Data'!E43,$C$108),""))</f>
        <v>28.38</v>
      </c>
      <c r="T44" s="70" t="str">
        <f>IF('Control Sample Data'!F43="","",IF(SUM('Control Sample Data'!F$3:F$98)&gt;10,IF(AND(ISNUMBER('Control Sample Data'!F43),'Control Sample Data'!F43&lt;$C$108, 'Control Sample Data'!F43&gt;0),'Control Sample Data'!F43,$C$108),""))</f>
        <v/>
      </c>
      <c r="U44" s="70" t="str">
        <f>IF('Control Sample Data'!G43="","",IF(SUM('Control Sample Data'!G$3:G$98)&gt;10,IF(AND(ISNUMBER('Control Sample Data'!G43),'Control Sample Data'!G43&lt;$C$108, 'Control Sample Data'!G43&gt;0),'Control Sample Data'!G43,$C$108),""))</f>
        <v/>
      </c>
      <c r="V44" s="70" t="str">
        <f>IF('Control Sample Data'!H43="","",IF(SUM('Control Sample Data'!H$3:H$98)&gt;10,IF(AND(ISNUMBER('Control Sample Data'!H43),'Control Sample Data'!H43&lt;$C$108, 'Control Sample Data'!H43&gt;0),'Control Sample Data'!H43,$C$108),""))</f>
        <v/>
      </c>
      <c r="W44" s="70" t="str">
        <f>IF('Control Sample Data'!I43="","",IF(SUM('Control Sample Data'!I$3:I$98)&gt;10,IF(AND(ISNUMBER('Control Sample Data'!I43),'Control Sample Data'!I43&lt;$C$108, 'Control Sample Data'!I43&gt;0),'Control Sample Data'!I43,$C$108),""))</f>
        <v/>
      </c>
      <c r="X44" s="70" t="str">
        <f>IF('Control Sample Data'!J43="","",IF(SUM('Control Sample Data'!J$3:J$98)&gt;10,IF(AND(ISNUMBER('Control Sample Data'!J43),'Control Sample Data'!J43&lt;$C$108, 'Control Sample Data'!J43&gt;0),'Control Sample Data'!J43,$C$108),""))</f>
        <v/>
      </c>
      <c r="Y44" s="70" t="str">
        <f>IF('Control Sample Data'!K43="","",IF(SUM('Control Sample Data'!K$3:K$98)&gt;10,IF(AND(ISNUMBER('Control Sample Data'!K43),'Control Sample Data'!K43&lt;$C$108, 'Control Sample Data'!K43&gt;0),'Control Sample Data'!K43,$C$108),""))</f>
        <v/>
      </c>
      <c r="Z44" s="70" t="str">
        <f>IF('Control Sample Data'!L43="","",IF(SUM('Control Sample Data'!L$3:L$98)&gt;10,IF(AND(ISNUMBER('Control Sample Data'!L43),'Control Sample Data'!L43&lt;$C$108, 'Control Sample Data'!L43&gt;0),'Control Sample Data'!L43,$C$108),""))</f>
        <v/>
      </c>
      <c r="AA44" s="70" t="str">
        <f>IF('Control Sample Data'!M43="","",IF(SUM('Control Sample Data'!M$3:M$98)&gt;10,IF(AND(ISNUMBER('Control Sample Data'!M43),'Control Sample Data'!M43&lt;$C$108, 'Control Sample Data'!M43&gt;0),'Control Sample Data'!M43,$C$108),""))</f>
        <v/>
      </c>
      <c r="AB44" s="137" t="str">
        <f>IF('Control Sample Data'!N43="","",IF(SUM('Control Sample Data'!N$3:N$98)&gt;10,IF(AND(ISNUMBER('Control Sample Data'!N43),'Control Sample Data'!N43&lt;$C$108, 'Control Sample Data'!N43&gt;0),'Control Sample Data'!N43,$C$108),""))</f>
        <v/>
      </c>
      <c r="AC44" s="142">
        <f>IF(C44="","",IF(AND('miRNA Table'!$D$4="YES",'miRNA Table'!$D$6="YES"),C44-C$110,C44))</f>
        <v>29.09</v>
      </c>
      <c r="AD44" s="143">
        <f>IF(D44="","",IF(AND('miRNA Table'!$D$4="YES",'miRNA Table'!$D$6="YES"),D44-D$110,D44))</f>
        <v>29.17</v>
      </c>
      <c r="AE44" s="143">
        <f>IF(E44="","",IF(AND('miRNA Table'!$D$4="YES",'miRNA Table'!$D$6="YES"),E44-E$110,E44))</f>
        <v>29.15</v>
      </c>
      <c r="AF44" s="143" t="str">
        <f>IF(F44="","",IF(AND('miRNA Table'!$D$4="YES",'miRNA Table'!$D$6="YES"),F44-F$110,F44))</f>
        <v/>
      </c>
      <c r="AG44" s="143" t="str">
        <f>IF(G44="","",IF(AND('miRNA Table'!$D$4="YES",'miRNA Table'!$D$6="YES"),G44-G$110,G44))</f>
        <v/>
      </c>
      <c r="AH44" s="143" t="str">
        <f>IF(H44="","",IF(AND('miRNA Table'!$D$4="YES",'miRNA Table'!$D$6="YES"),H44-H$110,H44))</f>
        <v/>
      </c>
      <c r="AI44" s="143" t="str">
        <f>IF(I44="","",IF(AND('miRNA Table'!$D$4="YES",'miRNA Table'!$D$6="YES"),I44-I$110,I44))</f>
        <v/>
      </c>
      <c r="AJ44" s="143" t="str">
        <f>IF(J44="","",IF(AND('miRNA Table'!$D$4="YES",'miRNA Table'!$D$6="YES"),J44-J$110,J44))</f>
        <v/>
      </c>
      <c r="AK44" s="143" t="str">
        <f>IF(K44="","",IF(AND('miRNA Table'!$D$4="YES",'miRNA Table'!$D$6="YES"),K44-K$110,K44))</f>
        <v/>
      </c>
      <c r="AL44" s="143" t="str">
        <f>IF(L44="","",IF(AND('miRNA Table'!$D$4="YES",'miRNA Table'!$D$6="YES"),L44-L$110,L44))</f>
        <v/>
      </c>
      <c r="AM44" s="143" t="str">
        <f>IF(M44="","",IF(AND('miRNA Table'!$D$4="YES",'miRNA Table'!$D$6="YES"),M44-M$110,M44))</f>
        <v/>
      </c>
      <c r="AN44" s="144" t="str">
        <f>IF(N44="","",IF(AND('miRNA Table'!$D$4="YES",'miRNA Table'!$D$6="YES"),N44-N$110,N44))</f>
        <v/>
      </c>
      <c r="AO44" s="148">
        <f>IF(Q44="","",IF(AND('miRNA Table'!$D$4="YES",'miRNA Table'!$D$6="YES"),Q44-Q$110,Q44))</f>
        <v>28.65</v>
      </c>
      <c r="AP44" s="149">
        <f>IF(R44="","",IF(AND('miRNA Table'!$D$4="YES",'miRNA Table'!$D$6="YES"),R44-R$110,R44))</f>
        <v>28.56</v>
      </c>
      <c r="AQ44" s="149">
        <f>IF(S44="","",IF(AND('miRNA Table'!$D$4="YES",'miRNA Table'!$D$6="YES"),S44-S$110,S44))</f>
        <v>28.38</v>
      </c>
      <c r="AR44" s="149" t="str">
        <f>IF(T44="","",IF(AND('miRNA Table'!$D$4="YES",'miRNA Table'!$D$6="YES"),T44-T$110,T44))</f>
        <v/>
      </c>
      <c r="AS44" s="149" t="str">
        <f>IF(U44="","",IF(AND('miRNA Table'!$D$4="YES",'miRNA Table'!$D$6="YES"),U44-U$110,U44))</f>
        <v/>
      </c>
      <c r="AT44" s="149" t="str">
        <f>IF(V44="","",IF(AND('miRNA Table'!$D$4="YES",'miRNA Table'!$D$6="YES"),V44-V$110,V44))</f>
        <v/>
      </c>
      <c r="AU44" s="149" t="str">
        <f>IF(W44="","",IF(AND('miRNA Table'!$D$4="YES",'miRNA Table'!$D$6="YES"),W44-W$110,W44))</f>
        <v/>
      </c>
      <c r="AV44" s="149" t="str">
        <f>IF(X44="","",IF(AND('miRNA Table'!$D$4="YES",'miRNA Table'!$D$6="YES"),X44-X$110,X44))</f>
        <v/>
      </c>
      <c r="AW44" s="149" t="str">
        <f>IF(Y44="","",IF(AND('miRNA Table'!$D$4="YES",'miRNA Table'!$D$6="YES"),Y44-Y$110,Y44))</f>
        <v/>
      </c>
      <c r="AX44" s="149" t="str">
        <f>IF(Z44="","",IF(AND('miRNA Table'!$D$4="YES",'miRNA Table'!$D$6="YES"),Z44-Z$110,Z44))</f>
        <v/>
      </c>
      <c r="AY44" s="149" t="str">
        <f>IF(AA44="","",IF(AND('miRNA Table'!$D$4="YES",'miRNA Table'!$D$6="YES"),AA44-AA$110,AA44))</f>
        <v/>
      </c>
      <c r="AZ44" s="150" t="str">
        <f>IF(AB44="","",IF(AND('miRNA Table'!$D$4="YES",'miRNA Table'!$D$6="YES"),AB44-AB$110,AB44))</f>
        <v/>
      </c>
      <c r="BY44" s="68" t="str">
        <f t="shared" si="16"/>
        <v>hsa-miR-124-3p</v>
      </c>
      <c r="BZ44" s="69" t="s">
        <v>70</v>
      </c>
      <c r="CA44" s="70">
        <f t="shared" si="17"/>
        <v>9.55833333333333</v>
      </c>
      <c r="CB44" s="70">
        <f t="shared" si="18"/>
        <v>9.5433333333333366</v>
      </c>
      <c r="CC44" s="70">
        <f t="shared" si="19"/>
        <v>9.5666666666666664</v>
      </c>
      <c r="CD44" s="70" t="str">
        <f t="shared" si="20"/>
        <v/>
      </c>
      <c r="CE44" s="70" t="str">
        <f t="shared" si="21"/>
        <v/>
      </c>
      <c r="CF44" s="70" t="str">
        <f t="shared" si="22"/>
        <v/>
      </c>
      <c r="CG44" s="70" t="str">
        <f t="shared" si="23"/>
        <v/>
      </c>
      <c r="CH44" s="70" t="str">
        <f t="shared" si="24"/>
        <v/>
      </c>
      <c r="CI44" s="70" t="str">
        <f t="shared" si="25"/>
        <v/>
      </c>
      <c r="CJ44" s="70" t="str">
        <f t="shared" si="26"/>
        <v/>
      </c>
      <c r="CK44" s="70" t="str">
        <f t="shared" si="27"/>
        <v/>
      </c>
      <c r="CL44" s="70" t="str">
        <f t="shared" si="28"/>
        <v/>
      </c>
      <c r="CM44" s="70">
        <f t="shared" si="29"/>
        <v>8.7966666666666633</v>
      </c>
      <c r="CN44" s="70">
        <f t="shared" si="30"/>
        <v>8.8283333333333331</v>
      </c>
      <c r="CO44" s="70">
        <f t="shared" si="31"/>
        <v>8.4849999999999994</v>
      </c>
      <c r="CP44" s="70" t="str">
        <f t="shared" si="32"/>
        <v/>
      </c>
      <c r="CQ44" s="70" t="str">
        <f t="shared" si="33"/>
        <v/>
      </c>
      <c r="CR44" s="70" t="str">
        <f t="shared" si="34"/>
        <v/>
      </c>
      <c r="CS44" s="70" t="str">
        <f t="shared" si="35"/>
        <v/>
      </c>
      <c r="CT44" s="70" t="str">
        <f t="shared" si="36"/>
        <v/>
      </c>
      <c r="CU44" s="70" t="str">
        <f t="shared" si="37"/>
        <v/>
      </c>
      <c r="CV44" s="70" t="str">
        <f t="shared" si="38"/>
        <v/>
      </c>
      <c r="CW44" s="70" t="str">
        <f t="shared" si="39"/>
        <v/>
      </c>
      <c r="CX44" s="70" t="str">
        <f t="shared" si="40"/>
        <v/>
      </c>
      <c r="CY44" s="41">
        <f t="shared" si="41"/>
        <v>9.556111111111111</v>
      </c>
      <c r="CZ44" s="41">
        <f t="shared" si="42"/>
        <v>8.7033333333333314</v>
      </c>
      <c r="DA44" s="71" t="str">
        <f t="shared" si="43"/>
        <v>hsa-miR-124-3p</v>
      </c>
      <c r="DB44" s="69" t="s">
        <v>160</v>
      </c>
      <c r="DC44" s="72">
        <f t="shared" si="55"/>
        <v>1.3263402771751223E-3</v>
      </c>
      <c r="DD44" s="72">
        <f t="shared" si="56"/>
        <v>1.3402024516052514E-3</v>
      </c>
      <c r="DE44" s="72">
        <f t="shared" si="57"/>
        <v>1.318701119304874E-3</v>
      </c>
      <c r="DF44" s="72" t="str">
        <f t="shared" si="58"/>
        <v/>
      </c>
      <c r="DG44" s="72" t="str">
        <f t="shared" si="59"/>
        <v/>
      </c>
      <c r="DH44" s="72" t="str">
        <f t="shared" si="60"/>
        <v/>
      </c>
      <c r="DI44" s="72" t="str">
        <f t="shared" si="61"/>
        <v/>
      </c>
      <c r="DJ44" s="72" t="str">
        <f t="shared" si="62"/>
        <v/>
      </c>
      <c r="DK44" s="72" t="str">
        <f t="shared" si="63"/>
        <v/>
      </c>
      <c r="DL44" s="72" t="str">
        <f t="shared" si="64"/>
        <v/>
      </c>
      <c r="DM44" s="72" t="str">
        <f t="shared" si="44"/>
        <v/>
      </c>
      <c r="DN44" s="72" t="str">
        <f t="shared" si="45"/>
        <v/>
      </c>
      <c r="DO44" s="72">
        <f t="shared" si="54"/>
        <v>2.2487411722655936E-3</v>
      </c>
      <c r="DP44" s="72">
        <f t="shared" si="54"/>
        <v>2.1999198325245405E-3</v>
      </c>
      <c r="DQ44" s="72">
        <f t="shared" si="54"/>
        <v>2.7910041791818249E-3</v>
      </c>
      <c r="DR44" s="72" t="str">
        <f t="shared" si="54"/>
        <v/>
      </c>
      <c r="DS44" s="72" t="str">
        <f t="shared" si="54"/>
        <v/>
      </c>
      <c r="DT44" s="72" t="str">
        <f t="shared" si="54"/>
        <v/>
      </c>
      <c r="DU44" s="72" t="str">
        <f t="shared" si="50"/>
        <v/>
      </c>
      <c r="DV44" s="72" t="str">
        <f t="shared" si="50"/>
        <v/>
      </c>
      <c r="DW44" s="72" t="str">
        <f t="shared" si="50"/>
        <v/>
      </c>
      <c r="DX44" s="72" t="str">
        <f t="shared" si="48"/>
        <v/>
      </c>
      <c r="DY44" s="72" t="str">
        <f t="shared" si="46"/>
        <v/>
      </c>
      <c r="DZ44" s="72" t="str">
        <f t="shared" si="47"/>
        <v/>
      </c>
    </row>
    <row r="45" spans="1:130" ht="15" customHeight="1" x14ac:dyDescent="0.25">
      <c r="A45" s="76" t="str">
        <f>'miRNA Table'!B44</f>
        <v>hsa-miR-21-5p</v>
      </c>
      <c r="B45" s="69" t="s">
        <v>71</v>
      </c>
      <c r="C45" s="70">
        <f>IF('Test Sample Data'!C44="","",IF(SUM('Test Sample Data'!C$3:C$98)&gt;10,IF(AND(ISNUMBER('Test Sample Data'!C44),'Test Sample Data'!C44&lt;$C$108, 'Test Sample Data'!C44&gt;0),'Test Sample Data'!C44,$C$108),""))</f>
        <v>34.299999999999997</v>
      </c>
      <c r="D45" s="70">
        <f>IF('Test Sample Data'!D44="","",IF(SUM('Test Sample Data'!D$3:D$98)&gt;10,IF(AND(ISNUMBER('Test Sample Data'!D44),'Test Sample Data'!D44&lt;$C$108, 'Test Sample Data'!D44&gt;0),'Test Sample Data'!D44,$C$108),""))</f>
        <v>34.29</v>
      </c>
      <c r="E45" s="70">
        <f>IF('Test Sample Data'!E44="","",IF(SUM('Test Sample Data'!E$3:E$98)&gt;10,IF(AND(ISNUMBER('Test Sample Data'!E44),'Test Sample Data'!E44&lt;$C$108, 'Test Sample Data'!E44&gt;0),'Test Sample Data'!E44,$C$108),""))</f>
        <v>35</v>
      </c>
      <c r="F45" s="70" t="str">
        <f>IF('Test Sample Data'!F44="","",IF(SUM('Test Sample Data'!F$3:F$98)&gt;10,IF(AND(ISNUMBER('Test Sample Data'!F44),'Test Sample Data'!F44&lt;$C$108, 'Test Sample Data'!F44&gt;0),'Test Sample Data'!F44,$C$108),""))</f>
        <v/>
      </c>
      <c r="G45" s="70" t="str">
        <f>IF('Test Sample Data'!G44="","",IF(SUM('Test Sample Data'!G$3:G$98)&gt;10,IF(AND(ISNUMBER('Test Sample Data'!G44),'Test Sample Data'!G44&lt;$C$108, 'Test Sample Data'!G44&gt;0),'Test Sample Data'!G44,$C$108),""))</f>
        <v/>
      </c>
      <c r="H45" s="70" t="str">
        <f>IF('Test Sample Data'!H44="","",IF(SUM('Test Sample Data'!H$3:H$98)&gt;10,IF(AND(ISNUMBER('Test Sample Data'!H44),'Test Sample Data'!H44&lt;$C$108, 'Test Sample Data'!H44&gt;0),'Test Sample Data'!H44,$C$108),""))</f>
        <v/>
      </c>
      <c r="I45" s="70" t="str">
        <f>IF('Test Sample Data'!I44="","",IF(SUM('Test Sample Data'!I$3:I$98)&gt;10,IF(AND(ISNUMBER('Test Sample Data'!I44),'Test Sample Data'!I44&lt;$C$108, 'Test Sample Data'!I44&gt;0),'Test Sample Data'!I44,$C$108),""))</f>
        <v/>
      </c>
      <c r="J45" s="70" t="str">
        <f>IF('Test Sample Data'!J44="","",IF(SUM('Test Sample Data'!J$3:J$98)&gt;10,IF(AND(ISNUMBER('Test Sample Data'!J44),'Test Sample Data'!J44&lt;$C$108, 'Test Sample Data'!J44&gt;0),'Test Sample Data'!J44,$C$108),""))</f>
        <v/>
      </c>
      <c r="K45" s="70" t="str">
        <f>IF('Test Sample Data'!K44="","",IF(SUM('Test Sample Data'!K$3:K$98)&gt;10,IF(AND(ISNUMBER('Test Sample Data'!K44),'Test Sample Data'!K44&lt;$C$108, 'Test Sample Data'!K44&gt;0),'Test Sample Data'!K44,$C$108),""))</f>
        <v/>
      </c>
      <c r="L45" s="70" t="str">
        <f>IF('Test Sample Data'!L44="","",IF(SUM('Test Sample Data'!L$3:L$98)&gt;10,IF(AND(ISNUMBER('Test Sample Data'!L44),'Test Sample Data'!L44&lt;$C$108, 'Test Sample Data'!L44&gt;0),'Test Sample Data'!L44,$C$108),""))</f>
        <v/>
      </c>
      <c r="M45" s="70" t="str">
        <f>IF('Test Sample Data'!M44="","",IF(SUM('Test Sample Data'!M$3:M$98)&gt;10,IF(AND(ISNUMBER('Test Sample Data'!M44),'Test Sample Data'!M44&lt;$C$108, 'Test Sample Data'!M44&gt;0),'Test Sample Data'!M44,$C$108),""))</f>
        <v/>
      </c>
      <c r="N45" s="70" t="str">
        <f>IF('Test Sample Data'!N44="","",IF(SUM('Test Sample Data'!N$3:N$98)&gt;10,IF(AND(ISNUMBER('Test Sample Data'!N44),'Test Sample Data'!N44&lt;$C$108, 'Test Sample Data'!N44&gt;0),'Test Sample Data'!N44,$C$108),""))</f>
        <v/>
      </c>
      <c r="O45" s="69" t="str">
        <f>'miRNA Table'!B44</f>
        <v>hsa-miR-21-5p</v>
      </c>
      <c r="P45" s="69" t="s">
        <v>71</v>
      </c>
      <c r="Q45" s="70">
        <f>IF('Control Sample Data'!C44="","",IF(SUM('Control Sample Data'!C$3:C$98)&gt;10,IF(AND(ISNUMBER('Control Sample Data'!C44),'Control Sample Data'!C44&lt;$C$108, 'Control Sample Data'!C44&gt;0),'Control Sample Data'!C44,$C$108),""))</f>
        <v>31.72</v>
      </c>
      <c r="R45" s="70">
        <f>IF('Control Sample Data'!D44="","",IF(SUM('Control Sample Data'!D$3:D$98)&gt;10,IF(AND(ISNUMBER('Control Sample Data'!D44),'Control Sample Data'!D44&lt;$C$108, 'Control Sample Data'!D44&gt;0),'Control Sample Data'!D44,$C$108),""))</f>
        <v>32.28</v>
      </c>
      <c r="S45" s="70">
        <f>IF('Control Sample Data'!E44="","",IF(SUM('Control Sample Data'!E$3:E$98)&gt;10,IF(AND(ISNUMBER('Control Sample Data'!E44),'Control Sample Data'!E44&lt;$C$108, 'Control Sample Data'!E44&gt;0),'Control Sample Data'!E44,$C$108),""))</f>
        <v>32.53</v>
      </c>
      <c r="T45" s="70" t="str">
        <f>IF('Control Sample Data'!F44="","",IF(SUM('Control Sample Data'!F$3:F$98)&gt;10,IF(AND(ISNUMBER('Control Sample Data'!F44),'Control Sample Data'!F44&lt;$C$108, 'Control Sample Data'!F44&gt;0),'Control Sample Data'!F44,$C$108),""))</f>
        <v/>
      </c>
      <c r="U45" s="70" t="str">
        <f>IF('Control Sample Data'!G44="","",IF(SUM('Control Sample Data'!G$3:G$98)&gt;10,IF(AND(ISNUMBER('Control Sample Data'!G44),'Control Sample Data'!G44&lt;$C$108, 'Control Sample Data'!G44&gt;0),'Control Sample Data'!G44,$C$108),""))</f>
        <v/>
      </c>
      <c r="V45" s="70" t="str">
        <f>IF('Control Sample Data'!H44="","",IF(SUM('Control Sample Data'!H$3:H$98)&gt;10,IF(AND(ISNUMBER('Control Sample Data'!H44),'Control Sample Data'!H44&lt;$C$108, 'Control Sample Data'!H44&gt;0),'Control Sample Data'!H44,$C$108),""))</f>
        <v/>
      </c>
      <c r="W45" s="70" t="str">
        <f>IF('Control Sample Data'!I44="","",IF(SUM('Control Sample Data'!I$3:I$98)&gt;10,IF(AND(ISNUMBER('Control Sample Data'!I44),'Control Sample Data'!I44&lt;$C$108, 'Control Sample Data'!I44&gt;0),'Control Sample Data'!I44,$C$108),""))</f>
        <v/>
      </c>
      <c r="X45" s="70" t="str">
        <f>IF('Control Sample Data'!J44="","",IF(SUM('Control Sample Data'!J$3:J$98)&gt;10,IF(AND(ISNUMBER('Control Sample Data'!J44),'Control Sample Data'!J44&lt;$C$108, 'Control Sample Data'!J44&gt;0),'Control Sample Data'!J44,$C$108),""))</f>
        <v/>
      </c>
      <c r="Y45" s="70" t="str">
        <f>IF('Control Sample Data'!K44="","",IF(SUM('Control Sample Data'!K$3:K$98)&gt;10,IF(AND(ISNUMBER('Control Sample Data'!K44),'Control Sample Data'!K44&lt;$C$108, 'Control Sample Data'!K44&gt;0),'Control Sample Data'!K44,$C$108),""))</f>
        <v/>
      </c>
      <c r="Z45" s="70" t="str">
        <f>IF('Control Sample Data'!L44="","",IF(SUM('Control Sample Data'!L$3:L$98)&gt;10,IF(AND(ISNUMBER('Control Sample Data'!L44),'Control Sample Data'!L44&lt;$C$108, 'Control Sample Data'!L44&gt;0),'Control Sample Data'!L44,$C$108),""))</f>
        <v/>
      </c>
      <c r="AA45" s="70" t="str">
        <f>IF('Control Sample Data'!M44="","",IF(SUM('Control Sample Data'!M$3:M$98)&gt;10,IF(AND(ISNUMBER('Control Sample Data'!M44),'Control Sample Data'!M44&lt;$C$108, 'Control Sample Data'!M44&gt;0),'Control Sample Data'!M44,$C$108),""))</f>
        <v/>
      </c>
      <c r="AB45" s="137" t="str">
        <f>IF('Control Sample Data'!N44="","",IF(SUM('Control Sample Data'!N$3:N$98)&gt;10,IF(AND(ISNUMBER('Control Sample Data'!N44),'Control Sample Data'!N44&lt;$C$108, 'Control Sample Data'!N44&gt;0),'Control Sample Data'!N44,$C$108),""))</f>
        <v/>
      </c>
      <c r="AC45" s="142">
        <f>IF(C45="","",IF(AND('miRNA Table'!$D$4="YES",'miRNA Table'!$D$6="YES"),C45-C$110,C45))</f>
        <v>34.299999999999997</v>
      </c>
      <c r="AD45" s="143">
        <f>IF(D45="","",IF(AND('miRNA Table'!$D$4="YES",'miRNA Table'!$D$6="YES"),D45-D$110,D45))</f>
        <v>34.29</v>
      </c>
      <c r="AE45" s="143">
        <f>IF(E45="","",IF(AND('miRNA Table'!$D$4="YES",'miRNA Table'!$D$6="YES"),E45-E$110,E45))</f>
        <v>35</v>
      </c>
      <c r="AF45" s="143" t="str">
        <f>IF(F45="","",IF(AND('miRNA Table'!$D$4="YES",'miRNA Table'!$D$6="YES"),F45-F$110,F45))</f>
        <v/>
      </c>
      <c r="AG45" s="143" t="str">
        <f>IF(G45="","",IF(AND('miRNA Table'!$D$4="YES",'miRNA Table'!$D$6="YES"),G45-G$110,G45))</f>
        <v/>
      </c>
      <c r="AH45" s="143" t="str">
        <f>IF(H45="","",IF(AND('miRNA Table'!$D$4="YES",'miRNA Table'!$D$6="YES"),H45-H$110,H45))</f>
        <v/>
      </c>
      <c r="AI45" s="143" t="str">
        <f>IF(I45="","",IF(AND('miRNA Table'!$D$4="YES",'miRNA Table'!$D$6="YES"),I45-I$110,I45))</f>
        <v/>
      </c>
      <c r="AJ45" s="143" t="str">
        <f>IF(J45="","",IF(AND('miRNA Table'!$D$4="YES",'miRNA Table'!$D$6="YES"),J45-J$110,J45))</f>
        <v/>
      </c>
      <c r="AK45" s="143" t="str">
        <f>IF(K45="","",IF(AND('miRNA Table'!$D$4="YES",'miRNA Table'!$D$6="YES"),K45-K$110,K45))</f>
        <v/>
      </c>
      <c r="AL45" s="143" t="str">
        <f>IF(L45="","",IF(AND('miRNA Table'!$D$4="YES",'miRNA Table'!$D$6="YES"),L45-L$110,L45))</f>
        <v/>
      </c>
      <c r="AM45" s="143" t="str">
        <f>IF(M45="","",IF(AND('miRNA Table'!$D$4="YES",'miRNA Table'!$D$6="YES"),M45-M$110,M45))</f>
        <v/>
      </c>
      <c r="AN45" s="144" t="str">
        <f>IF(N45="","",IF(AND('miRNA Table'!$D$4="YES",'miRNA Table'!$D$6="YES"),N45-N$110,N45))</f>
        <v/>
      </c>
      <c r="AO45" s="148">
        <f>IF(Q45="","",IF(AND('miRNA Table'!$D$4="YES",'miRNA Table'!$D$6="YES"),Q45-Q$110,Q45))</f>
        <v>31.72</v>
      </c>
      <c r="AP45" s="149">
        <f>IF(R45="","",IF(AND('miRNA Table'!$D$4="YES",'miRNA Table'!$D$6="YES"),R45-R$110,R45))</f>
        <v>32.28</v>
      </c>
      <c r="AQ45" s="149">
        <f>IF(S45="","",IF(AND('miRNA Table'!$D$4="YES",'miRNA Table'!$D$6="YES"),S45-S$110,S45))</f>
        <v>32.53</v>
      </c>
      <c r="AR45" s="149" t="str">
        <f>IF(T45="","",IF(AND('miRNA Table'!$D$4="YES",'miRNA Table'!$D$6="YES"),T45-T$110,T45))</f>
        <v/>
      </c>
      <c r="AS45" s="149" t="str">
        <f>IF(U45="","",IF(AND('miRNA Table'!$D$4="YES",'miRNA Table'!$D$6="YES"),U45-U$110,U45))</f>
        <v/>
      </c>
      <c r="AT45" s="149" t="str">
        <f>IF(V45="","",IF(AND('miRNA Table'!$D$4="YES",'miRNA Table'!$D$6="YES"),V45-V$110,V45))</f>
        <v/>
      </c>
      <c r="AU45" s="149" t="str">
        <f>IF(W45="","",IF(AND('miRNA Table'!$D$4="YES",'miRNA Table'!$D$6="YES"),W45-W$110,W45))</f>
        <v/>
      </c>
      <c r="AV45" s="149" t="str">
        <f>IF(X45="","",IF(AND('miRNA Table'!$D$4="YES",'miRNA Table'!$D$6="YES"),X45-X$110,X45))</f>
        <v/>
      </c>
      <c r="AW45" s="149" t="str">
        <f>IF(Y45="","",IF(AND('miRNA Table'!$D$4="YES",'miRNA Table'!$D$6="YES"),Y45-Y$110,Y45))</f>
        <v/>
      </c>
      <c r="AX45" s="149" t="str">
        <f>IF(Z45="","",IF(AND('miRNA Table'!$D$4="YES",'miRNA Table'!$D$6="YES"),Z45-Z$110,Z45))</f>
        <v/>
      </c>
      <c r="AY45" s="149" t="str">
        <f>IF(AA45="","",IF(AND('miRNA Table'!$D$4="YES",'miRNA Table'!$D$6="YES"),AA45-AA$110,AA45))</f>
        <v/>
      </c>
      <c r="AZ45" s="150" t="str">
        <f>IF(AB45="","",IF(AND('miRNA Table'!$D$4="YES",'miRNA Table'!$D$6="YES"),AB45-AB$110,AB45))</f>
        <v/>
      </c>
      <c r="BY45" s="68" t="str">
        <f t="shared" si="16"/>
        <v>hsa-miR-21-5p</v>
      </c>
      <c r="BZ45" s="69" t="s">
        <v>71</v>
      </c>
      <c r="CA45" s="70">
        <f t="shared" si="17"/>
        <v>14.768333333333327</v>
      </c>
      <c r="CB45" s="70">
        <f t="shared" si="18"/>
        <v>14.663333333333334</v>
      </c>
      <c r="CC45" s="70">
        <f t="shared" si="19"/>
        <v>15.416666666666668</v>
      </c>
      <c r="CD45" s="70" t="str">
        <f t="shared" si="20"/>
        <v/>
      </c>
      <c r="CE45" s="70" t="str">
        <f t="shared" si="21"/>
        <v/>
      </c>
      <c r="CF45" s="70" t="str">
        <f t="shared" si="22"/>
        <v/>
      </c>
      <c r="CG45" s="70" t="str">
        <f t="shared" si="23"/>
        <v/>
      </c>
      <c r="CH45" s="70" t="str">
        <f t="shared" si="24"/>
        <v/>
      </c>
      <c r="CI45" s="70" t="str">
        <f t="shared" si="25"/>
        <v/>
      </c>
      <c r="CJ45" s="70" t="str">
        <f t="shared" si="26"/>
        <v/>
      </c>
      <c r="CK45" s="70" t="str">
        <f t="shared" si="27"/>
        <v/>
      </c>
      <c r="CL45" s="70" t="str">
        <f t="shared" si="28"/>
        <v/>
      </c>
      <c r="CM45" s="70">
        <f t="shared" si="29"/>
        <v>11.866666666666664</v>
      </c>
      <c r="CN45" s="70">
        <f t="shared" si="30"/>
        <v>12.548333333333336</v>
      </c>
      <c r="CO45" s="70">
        <f t="shared" si="31"/>
        <v>12.635000000000002</v>
      </c>
      <c r="CP45" s="70" t="str">
        <f t="shared" si="32"/>
        <v/>
      </c>
      <c r="CQ45" s="70" t="str">
        <f t="shared" si="33"/>
        <v/>
      </c>
      <c r="CR45" s="70" t="str">
        <f t="shared" si="34"/>
        <v/>
      </c>
      <c r="CS45" s="70" t="str">
        <f t="shared" si="35"/>
        <v/>
      </c>
      <c r="CT45" s="70" t="str">
        <f t="shared" si="36"/>
        <v/>
      </c>
      <c r="CU45" s="70" t="str">
        <f t="shared" si="37"/>
        <v/>
      </c>
      <c r="CV45" s="70" t="str">
        <f t="shared" si="38"/>
        <v/>
      </c>
      <c r="CW45" s="70" t="str">
        <f t="shared" si="39"/>
        <v/>
      </c>
      <c r="CX45" s="70" t="str">
        <f t="shared" si="40"/>
        <v/>
      </c>
      <c r="CY45" s="41">
        <f t="shared" si="41"/>
        <v>14.949444444444444</v>
      </c>
      <c r="CZ45" s="41">
        <f t="shared" si="42"/>
        <v>12.35</v>
      </c>
      <c r="DA45" s="71" t="str">
        <f t="shared" si="43"/>
        <v>hsa-miR-21-5p</v>
      </c>
      <c r="DB45" s="69" t="s">
        <v>161</v>
      </c>
      <c r="DC45" s="72">
        <f t="shared" si="55"/>
        <v>3.583345471878403E-5</v>
      </c>
      <c r="DD45" s="72">
        <f t="shared" si="56"/>
        <v>3.8538679540760477E-5</v>
      </c>
      <c r="DE45" s="72">
        <f t="shared" si="57"/>
        <v>2.2862351636912248E-5</v>
      </c>
      <c r="DF45" s="72" t="str">
        <f t="shared" si="58"/>
        <v/>
      </c>
      <c r="DG45" s="72" t="str">
        <f t="shared" si="59"/>
        <v/>
      </c>
      <c r="DH45" s="72" t="str">
        <f t="shared" si="60"/>
        <v/>
      </c>
      <c r="DI45" s="72" t="str">
        <f t="shared" si="61"/>
        <v/>
      </c>
      <c r="DJ45" s="72" t="str">
        <f t="shared" si="62"/>
        <v/>
      </c>
      <c r="DK45" s="72" t="str">
        <f t="shared" si="63"/>
        <v/>
      </c>
      <c r="DL45" s="72" t="str">
        <f t="shared" si="64"/>
        <v/>
      </c>
      <c r="DM45" s="72" t="str">
        <f t="shared" si="44"/>
        <v/>
      </c>
      <c r="DN45" s="72" t="str">
        <f t="shared" si="45"/>
        <v/>
      </c>
      <c r="DO45" s="72">
        <f t="shared" si="54"/>
        <v>2.6777953605825909E-4</v>
      </c>
      <c r="DP45" s="72">
        <f t="shared" si="54"/>
        <v>1.6694571292065626E-4</v>
      </c>
      <c r="DQ45" s="72">
        <f t="shared" si="54"/>
        <v>1.5721211297727337E-4</v>
      </c>
      <c r="DR45" s="72" t="str">
        <f t="shared" si="54"/>
        <v/>
      </c>
      <c r="DS45" s="72" t="str">
        <f t="shared" si="54"/>
        <v/>
      </c>
      <c r="DT45" s="72" t="str">
        <f t="shared" si="54"/>
        <v/>
      </c>
      <c r="DU45" s="72" t="str">
        <f t="shared" si="50"/>
        <v/>
      </c>
      <c r="DV45" s="72" t="str">
        <f t="shared" si="50"/>
        <v/>
      </c>
      <c r="DW45" s="72" t="str">
        <f t="shared" si="50"/>
        <v/>
      </c>
      <c r="DX45" s="72" t="str">
        <f t="shared" si="48"/>
        <v/>
      </c>
      <c r="DY45" s="72" t="str">
        <f t="shared" si="46"/>
        <v/>
      </c>
      <c r="DZ45" s="72" t="str">
        <f t="shared" si="47"/>
        <v/>
      </c>
    </row>
    <row r="46" spans="1:130" ht="15" customHeight="1" x14ac:dyDescent="0.25">
      <c r="A46" s="76" t="str">
        <f>'miRNA Table'!B45</f>
        <v>hsa-miR-181d-5p</v>
      </c>
      <c r="B46" s="69" t="s">
        <v>72</v>
      </c>
      <c r="C46" s="70">
        <f>IF('Test Sample Data'!C45="","",IF(SUM('Test Sample Data'!C$3:C$98)&gt;10,IF(AND(ISNUMBER('Test Sample Data'!C45),'Test Sample Data'!C45&lt;$C$108, 'Test Sample Data'!C45&gt;0),'Test Sample Data'!C45,$C$108),""))</f>
        <v>24.3</v>
      </c>
      <c r="D46" s="70">
        <f>IF('Test Sample Data'!D45="","",IF(SUM('Test Sample Data'!D$3:D$98)&gt;10,IF(AND(ISNUMBER('Test Sample Data'!D45),'Test Sample Data'!D45&lt;$C$108, 'Test Sample Data'!D45&gt;0),'Test Sample Data'!D45,$C$108),""))</f>
        <v>24.33</v>
      </c>
      <c r="E46" s="70">
        <f>IF('Test Sample Data'!E45="","",IF(SUM('Test Sample Data'!E$3:E$98)&gt;10,IF(AND(ISNUMBER('Test Sample Data'!E45),'Test Sample Data'!E45&lt;$C$108, 'Test Sample Data'!E45&gt;0),'Test Sample Data'!E45,$C$108),""))</f>
        <v>24.17</v>
      </c>
      <c r="F46" s="70" t="str">
        <f>IF('Test Sample Data'!F45="","",IF(SUM('Test Sample Data'!F$3:F$98)&gt;10,IF(AND(ISNUMBER('Test Sample Data'!F45),'Test Sample Data'!F45&lt;$C$108, 'Test Sample Data'!F45&gt;0),'Test Sample Data'!F45,$C$108),""))</f>
        <v/>
      </c>
      <c r="G46" s="70" t="str">
        <f>IF('Test Sample Data'!G45="","",IF(SUM('Test Sample Data'!G$3:G$98)&gt;10,IF(AND(ISNUMBER('Test Sample Data'!G45),'Test Sample Data'!G45&lt;$C$108, 'Test Sample Data'!G45&gt;0),'Test Sample Data'!G45,$C$108),""))</f>
        <v/>
      </c>
      <c r="H46" s="70" t="str">
        <f>IF('Test Sample Data'!H45="","",IF(SUM('Test Sample Data'!H$3:H$98)&gt;10,IF(AND(ISNUMBER('Test Sample Data'!H45),'Test Sample Data'!H45&lt;$C$108, 'Test Sample Data'!H45&gt;0),'Test Sample Data'!H45,$C$108),""))</f>
        <v/>
      </c>
      <c r="I46" s="70" t="str">
        <f>IF('Test Sample Data'!I45="","",IF(SUM('Test Sample Data'!I$3:I$98)&gt;10,IF(AND(ISNUMBER('Test Sample Data'!I45),'Test Sample Data'!I45&lt;$C$108, 'Test Sample Data'!I45&gt;0),'Test Sample Data'!I45,$C$108),""))</f>
        <v/>
      </c>
      <c r="J46" s="70" t="str">
        <f>IF('Test Sample Data'!J45="","",IF(SUM('Test Sample Data'!J$3:J$98)&gt;10,IF(AND(ISNUMBER('Test Sample Data'!J45),'Test Sample Data'!J45&lt;$C$108, 'Test Sample Data'!J45&gt;0),'Test Sample Data'!J45,$C$108),""))</f>
        <v/>
      </c>
      <c r="K46" s="70" t="str">
        <f>IF('Test Sample Data'!K45="","",IF(SUM('Test Sample Data'!K$3:K$98)&gt;10,IF(AND(ISNUMBER('Test Sample Data'!K45),'Test Sample Data'!K45&lt;$C$108, 'Test Sample Data'!K45&gt;0),'Test Sample Data'!K45,$C$108),""))</f>
        <v/>
      </c>
      <c r="L46" s="70" t="str">
        <f>IF('Test Sample Data'!L45="","",IF(SUM('Test Sample Data'!L$3:L$98)&gt;10,IF(AND(ISNUMBER('Test Sample Data'!L45),'Test Sample Data'!L45&lt;$C$108, 'Test Sample Data'!L45&gt;0),'Test Sample Data'!L45,$C$108),""))</f>
        <v/>
      </c>
      <c r="M46" s="70" t="str">
        <f>IF('Test Sample Data'!M45="","",IF(SUM('Test Sample Data'!M$3:M$98)&gt;10,IF(AND(ISNUMBER('Test Sample Data'!M45),'Test Sample Data'!M45&lt;$C$108, 'Test Sample Data'!M45&gt;0),'Test Sample Data'!M45,$C$108),""))</f>
        <v/>
      </c>
      <c r="N46" s="70" t="str">
        <f>IF('Test Sample Data'!N45="","",IF(SUM('Test Sample Data'!N$3:N$98)&gt;10,IF(AND(ISNUMBER('Test Sample Data'!N45),'Test Sample Data'!N45&lt;$C$108, 'Test Sample Data'!N45&gt;0),'Test Sample Data'!N45,$C$108),""))</f>
        <v/>
      </c>
      <c r="O46" s="69" t="str">
        <f>'miRNA Table'!B45</f>
        <v>hsa-miR-181d-5p</v>
      </c>
      <c r="P46" s="69" t="s">
        <v>72</v>
      </c>
      <c r="Q46" s="70">
        <f>IF('Control Sample Data'!C45="","",IF(SUM('Control Sample Data'!C$3:C$98)&gt;10,IF(AND(ISNUMBER('Control Sample Data'!C45),'Control Sample Data'!C45&lt;$C$108, 'Control Sample Data'!C45&gt;0),'Control Sample Data'!C45,$C$108),""))</f>
        <v>20</v>
      </c>
      <c r="R46" s="70">
        <f>IF('Control Sample Data'!D45="","",IF(SUM('Control Sample Data'!D$3:D$98)&gt;10,IF(AND(ISNUMBER('Control Sample Data'!D45),'Control Sample Data'!D45&lt;$C$108, 'Control Sample Data'!D45&gt;0),'Control Sample Data'!D45,$C$108),""))</f>
        <v>19.96</v>
      </c>
      <c r="S46" s="70">
        <f>IF('Control Sample Data'!E45="","",IF(SUM('Control Sample Data'!E$3:E$98)&gt;10,IF(AND(ISNUMBER('Control Sample Data'!E45),'Control Sample Data'!E45&lt;$C$108, 'Control Sample Data'!E45&gt;0),'Control Sample Data'!E45,$C$108),""))</f>
        <v>20.09</v>
      </c>
      <c r="T46" s="70" t="str">
        <f>IF('Control Sample Data'!F45="","",IF(SUM('Control Sample Data'!F$3:F$98)&gt;10,IF(AND(ISNUMBER('Control Sample Data'!F45),'Control Sample Data'!F45&lt;$C$108, 'Control Sample Data'!F45&gt;0),'Control Sample Data'!F45,$C$108),""))</f>
        <v/>
      </c>
      <c r="U46" s="70" t="str">
        <f>IF('Control Sample Data'!G45="","",IF(SUM('Control Sample Data'!G$3:G$98)&gt;10,IF(AND(ISNUMBER('Control Sample Data'!G45),'Control Sample Data'!G45&lt;$C$108, 'Control Sample Data'!G45&gt;0),'Control Sample Data'!G45,$C$108),""))</f>
        <v/>
      </c>
      <c r="V46" s="70" t="str">
        <f>IF('Control Sample Data'!H45="","",IF(SUM('Control Sample Data'!H$3:H$98)&gt;10,IF(AND(ISNUMBER('Control Sample Data'!H45),'Control Sample Data'!H45&lt;$C$108, 'Control Sample Data'!H45&gt;0),'Control Sample Data'!H45,$C$108),""))</f>
        <v/>
      </c>
      <c r="W46" s="70" t="str">
        <f>IF('Control Sample Data'!I45="","",IF(SUM('Control Sample Data'!I$3:I$98)&gt;10,IF(AND(ISNUMBER('Control Sample Data'!I45),'Control Sample Data'!I45&lt;$C$108, 'Control Sample Data'!I45&gt;0),'Control Sample Data'!I45,$C$108),""))</f>
        <v/>
      </c>
      <c r="X46" s="70" t="str">
        <f>IF('Control Sample Data'!J45="","",IF(SUM('Control Sample Data'!J$3:J$98)&gt;10,IF(AND(ISNUMBER('Control Sample Data'!J45),'Control Sample Data'!J45&lt;$C$108, 'Control Sample Data'!J45&gt;0),'Control Sample Data'!J45,$C$108),""))</f>
        <v/>
      </c>
      <c r="Y46" s="70" t="str">
        <f>IF('Control Sample Data'!K45="","",IF(SUM('Control Sample Data'!K$3:K$98)&gt;10,IF(AND(ISNUMBER('Control Sample Data'!K45),'Control Sample Data'!K45&lt;$C$108, 'Control Sample Data'!K45&gt;0),'Control Sample Data'!K45,$C$108),""))</f>
        <v/>
      </c>
      <c r="Z46" s="70" t="str">
        <f>IF('Control Sample Data'!L45="","",IF(SUM('Control Sample Data'!L$3:L$98)&gt;10,IF(AND(ISNUMBER('Control Sample Data'!L45),'Control Sample Data'!L45&lt;$C$108, 'Control Sample Data'!L45&gt;0),'Control Sample Data'!L45,$C$108),""))</f>
        <v/>
      </c>
      <c r="AA46" s="70" t="str">
        <f>IF('Control Sample Data'!M45="","",IF(SUM('Control Sample Data'!M$3:M$98)&gt;10,IF(AND(ISNUMBER('Control Sample Data'!M45),'Control Sample Data'!M45&lt;$C$108, 'Control Sample Data'!M45&gt;0),'Control Sample Data'!M45,$C$108),""))</f>
        <v/>
      </c>
      <c r="AB46" s="137" t="str">
        <f>IF('Control Sample Data'!N45="","",IF(SUM('Control Sample Data'!N$3:N$98)&gt;10,IF(AND(ISNUMBER('Control Sample Data'!N45),'Control Sample Data'!N45&lt;$C$108, 'Control Sample Data'!N45&gt;0),'Control Sample Data'!N45,$C$108),""))</f>
        <v/>
      </c>
      <c r="AC46" s="142">
        <f>IF(C46="","",IF(AND('miRNA Table'!$D$4="YES",'miRNA Table'!$D$6="YES"),C46-C$110,C46))</f>
        <v>24.3</v>
      </c>
      <c r="AD46" s="143">
        <f>IF(D46="","",IF(AND('miRNA Table'!$D$4="YES",'miRNA Table'!$D$6="YES"),D46-D$110,D46))</f>
        <v>24.33</v>
      </c>
      <c r="AE46" s="143">
        <f>IF(E46="","",IF(AND('miRNA Table'!$D$4="YES",'miRNA Table'!$D$6="YES"),E46-E$110,E46))</f>
        <v>24.17</v>
      </c>
      <c r="AF46" s="143" t="str">
        <f>IF(F46="","",IF(AND('miRNA Table'!$D$4="YES",'miRNA Table'!$D$6="YES"),F46-F$110,F46))</f>
        <v/>
      </c>
      <c r="AG46" s="143" t="str">
        <f>IF(G46="","",IF(AND('miRNA Table'!$D$4="YES",'miRNA Table'!$D$6="YES"),G46-G$110,G46))</f>
        <v/>
      </c>
      <c r="AH46" s="143" t="str">
        <f>IF(H46="","",IF(AND('miRNA Table'!$D$4="YES",'miRNA Table'!$D$6="YES"),H46-H$110,H46))</f>
        <v/>
      </c>
      <c r="AI46" s="143" t="str">
        <f>IF(I46="","",IF(AND('miRNA Table'!$D$4="YES",'miRNA Table'!$D$6="YES"),I46-I$110,I46))</f>
        <v/>
      </c>
      <c r="AJ46" s="143" t="str">
        <f>IF(J46="","",IF(AND('miRNA Table'!$D$4="YES",'miRNA Table'!$D$6="YES"),J46-J$110,J46))</f>
        <v/>
      </c>
      <c r="AK46" s="143" t="str">
        <f>IF(K46="","",IF(AND('miRNA Table'!$D$4="YES",'miRNA Table'!$D$6="YES"),K46-K$110,K46))</f>
        <v/>
      </c>
      <c r="AL46" s="143" t="str">
        <f>IF(L46="","",IF(AND('miRNA Table'!$D$4="YES",'miRNA Table'!$D$6="YES"),L46-L$110,L46))</f>
        <v/>
      </c>
      <c r="AM46" s="143" t="str">
        <f>IF(M46="","",IF(AND('miRNA Table'!$D$4="YES",'miRNA Table'!$D$6="YES"),M46-M$110,M46))</f>
        <v/>
      </c>
      <c r="AN46" s="144" t="str">
        <f>IF(N46="","",IF(AND('miRNA Table'!$D$4="YES",'miRNA Table'!$D$6="YES"),N46-N$110,N46))</f>
        <v/>
      </c>
      <c r="AO46" s="148">
        <f>IF(Q46="","",IF(AND('miRNA Table'!$D$4="YES",'miRNA Table'!$D$6="YES"),Q46-Q$110,Q46))</f>
        <v>20</v>
      </c>
      <c r="AP46" s="149">
        <f>IF(R46="","",IF(AND('miRNA Table'!$D$4="YES",'miRNA Table'!$D$6="YES"),R46-R$110,R46))</f>
        <v>19.96</v>
      </c>
      <c r="AQ46" s="149">
        <f>IF(S46="","",IF(AND('miRNA Table'!$D$4="YES",'miRNA Table'!$D$6="YES"),S46-S$110,S46))</f>
        <v>20.09</v>
      </c>
      <c r="AR46" s="149" t="str">
        <f>IF(T46="","",IF(AND('miRNA Table'!$D$4="YES",'miRNA Table'!$D$6="YES"),T46-T$110,T46))</f>
        <v/>
      </c>
      <c r="AS46" s="149" t="str">
        <f>IF(U46="","",IF(AND('miRNA Table'!$D$4="YES",'miRNA Table'!$D$6="YES"),U46-U$110,U46))</f>
        <v/>
      </c>
      <c r="AT46" s="149" t="str">
        <f>IF(V46="","",IF(AND('miRNA Table'!$D$4="YES",'miRNA Table'!$D$6="YES"),V46-V$110,V46))</f>
        <v/>
      </c>
      <c r="AU46" s="149" t="str">
        <f>IF(W46="","",IF(AND('miRNA Table'!$D$4="YES",'miRNA Table'!$D$6="YES"),W46-W$110,W46))</f>
        <v/>
      </c>
      <c r="AV46" s="149" t="str">
        <f>IF(X46="","",IF(AND('miRNA Table'!$D$4="YES",'miRNA Table'!$D$6="YES"),X46-X$110,X46))</f>
        <v/>
      </c>
      <c r="AW46" s="149" t="str">
        <f>IF(Y46="","",IF(AND('miRNA Table'!$D$4="YES",'miRNA Table'!$D$6="YES"),Y46-Y$110,Y46))</f>
        <v/>
      </c>
      <c r="AX46" s="149" t="str">
        <f>IF(Z46="","",IF(AND('miRNA Table'!$D$4="YES",'miRNA Table'!$D$6="YES"),Z46-Z$110,Z46))</f>
        <v/>
      </c>
      <c r="AY46" s="149" t="str">
        <f>IF(AA46="","",IF(AND('miRNA Table'!$D$4="YES",'miRNA Table'!$D$6="YES"),AA46-AA$110,AA46))</f>
        <v/>
      </c>
      <c r="AZ46" s="150" t="str">
        <f>IF(AB46="","",IF(AND('miRNA Table'!$D$4="YES",'miRNA Table'!$D$6="YES"),AB46-AB$110,AB46))</f>
        <v/>
      </c>
      <c r="BY46" s="68" t="str">
        <f t="shared" si="16"/>
        <v>hsa-miR-181d-5p</v>
      </c>
      <c r="BZ46" s="69" t="s">
        <v>72</v>
      </c>
      <c r="CA46" s="70">
        <f t="shared" si="17"/>
        <v>4.7683333333333309</v>
      </c>
      <c r="CB46" s="70">
        <f t="shared" si="18"/>
        <v>4.7033333333333331</v>
      </c>
      <c r="CC46" s="70">
        <f t="shared" si="19"/>
        <v>4.5866666666666696</v>
      </c>
      <c r="CD46" s="70" t="str">
        <f t="shared" si="20"/>
        <v/>
      </c>
      <c r="CE46" s="70" t="str">
        <f t="shared" si="21"/>
        <v/>
      </c>
      <c r="CF46" s="70" t="str">
        <f t="shared" si="22"/>
        <v/>
      </c>
      <c r="CG46" s="70" t="str">
        <f t="shared" si="23"/>
        <v/>
      </c>
      <c r="CH46" s="70" t="str">
        <f t="shared" si="24"/>
        <v/>
      </c>
      <c r="CI46" s="70" t="str">
        <f t="shared" si="25"/>
        <v/>
      </c>
      <c r="CJ46" s="70" t="str">
        <f t="shared" si="26"/>
        <v/>
      </c>
      <c r="CK46" s="70" t="str">
        <f t="shared" si="27"/>
        <v/>
      </c>
      <c r="CL46" s="70" t="str">
        <f t="shared" si="28"/>
        <v/>
      </c>
      <c r="CM46" s="70">
        <f t="shared" si="29"/>
        <v>0.14666666666666472</v>
      </c>
      <c r="CN46" s="70">
        <f t="shared" si="30"/>
        <v>0.22833333333333528</v>
      </c>
      <c r="CO46" s="70">
        <f t="shared" si="31"/>
        <v>0.19500000000000028</v>
      </c>
      <c r="CP46" s="70" t="str">
        <f t="shared" si="32"/>
        <v/>
      </c>
      <c r="CQ46" s="70" t="str">
        <f t="shared" si="33"/>
        <v/>
      </c>
      <c r="CR46" s="70" t="str">
        <f t="shared" si="34"/>
        <v/>
      </c>
      <c r="CS46" s="70" t="str">
        <f t="shared" si="35"/>
        <v/>
      </c>
      <c r="CT46" s="70" t="str">
        <f t="shared" si="36"/>
        <v/>
      </c>
      <c r="CU46" s="70" t="str">
        <f t="shared" si="37"/>
        <v/>
      </c>
      <c r="CV46" s="70" t="str">
        <f t="shared" si="38"/>
        <v/>
      </c>
      <c r="CW46" s="70" t="str">
        <f t="shared" si="39"/>
        <v/>
      </c>
      <c r="CX46" s="70" t="str">
        <f t="shared" si="40"/>
        <v/>
      </c>
      <c r="CY46" s="41">
        <f t="shared" si="41"/>
        <v>4.6861111111111109</v>
      </c>
      <c r="CZ46" s="41">
        <f t="shared" si="42"/>
        <v>0.19000000000000009</v>
      </c>
      <c r="DA46" s="71" t="str">
        <f t="shared" si="43"/>
        <v>hsa-miR-181d-5p</v>
      </c>
      <c r="DB46" s="69" t="s">
        <v>162</v>
      </c>
      <c r="DC46" s="72">
        <f t="shared" si="55"/>
        <v>3.6693457632034729E-2</v>
      </c>
      <c r="DD46" s="72">
        <f t="shared" si="56"/>
        <v>3.8384473417786724E-2</v>
      </c>
      <c r="DE46" s="72">
        <f t="shared" si="57"/>
        <v>4.1617477481934805E-2</v>
      </c>
      <c r="DF46" s="72" t="str">
        <f t="shared" si="58"/>
        <v/>
      </c>
      <c r="DG46" s="72" t="str">
        <f t="shared" si="59"/>
        <v/>
      </c>
      <c r="DH46" s="72" t="str">
        <f t="shared" si="60"/>
        <v/>
      </c>
      <c r="DI46" s="72" t="str">
        <f t="shared" si="61"/>
        <v/>
      </c>
      <c r="DJ46" s="72" t="str">
        <f t="shared" si="62"/>
        <v/>
      </c>
      <c r="DK46" s="72" t="str">
        <f t="shared" si="63"/>
        <v/>
      </c>
      <c r="DL46" s="72" t="str">
        <f t="shared" si="64"/>
        <v/>
      </c>
      <c r="DM46" s="72" t="str">
        <f t="shared" si="44"/>
        <v/>
      </c>
      <c r="DN46" s="72" t="str">
        <f t="shared" si="45"/>
        <v/>
      </c>
      <c r="DO46" s="72">
        <f t="shared" si="54"/>
        <v>0.90333520079118357</v>
      </c>
      <c r="DP46" s="72">
        <f t="shared" si="54"/>
        <v>0.85362046339896869</v>
      </c>
      <c r="DQ46" s="72">
        <f t="shared" si="54"/>
        <v>0.87357289591669418</v>
      </c>
      <c r="DR46" s="72" t="str">
        <f t="shared" si="54"/>
        <v/>
      </c>
      <c r="DS46" s="72" t="str">
        <f t="shared" si="54"/>
        <v/>
      </c>
      <c r="DT46" s="72" t="str">
        <f t="shared" si="54"/>
        <v/>
      </c>
      <c r="DU46" s="72" t="str">
        <f t="shared" si="50"/>
        <v/>
      </c>
      <c r="DV46" s="72" t="str">
        <f t="shared" si="50"/>
        <v/>
      </c>
      <c r="DW46" s="72" t="str">
        <f t="shared" si="50"/>
        <v/>
      </c>
      <c r="DX46" s="72" t="str">
        <f t="shared" si="48"/>
        <v/>
      </c>
      <c r="DY46" s="72" t="str">
        <f t="shared" si="46"/>
        <v/>
      </c>
      <c r="DZ46" s="72" t="str">
        <f t="shared" si="47"/>
        <v/>
      </c>
    </row>
    <row r="47" spans="1:130" ht="15" customHeight="1" x14ac:dyDescent="0.25">
      <c r="A47" s="76" t="str">
        <f>'miRNA Table'!B46</f>
        <v>hsa-miR-301a-3p</v>
      </c>
      <c r="B47" s="69" t="s">
        <v>73</v>
      </c>
      <c r="C47" s="70">
        <f>IF('Test Sample Data'!C46="","",IF(SUM('Test Sample Data'!C$3:C$98)&gt;10,IF(AND(ISNUMBER('Test Sample Data'!C46),'Test Sample Data'!C46&lt;$C$108, 'Test Sample Data'!C46&gt;0),'Test Sample Data'!C46,$C$108),""))</f>
        <v>18.739999999999998</v>
      </c>
      <c r="D47" s="70">
        <f>IF('Test Sample Data'!D46="","",IF(SUM('Test Sample Data'!D$3:D$98)&gt;10,IF(AND(ISNUMBER('Test Sample Data'!D46),'Test Sample Data'!D46&lt;$C$108, 'Test Sample Data'!D46&gt;0),'Test Sample Data'!D46,$C$108),""))</f>
        <v>18.62</v>
      </c>
      <c r="E47" s="70">
        <f>IF('Test Sample Data'!E46="","",IF(SUM('Test Sample Data'!E$3:E$98)&gt;10,IF(AND(ISNUMBER('Test Sample Data'!E46),'Test Sample Data'!E46&lt;$C$108, 'Test Sample Data'!E46&gt;0),'Test Sample Data'!E46,$C$108),""))</f>
        <v>18.63</v>
      </c>
      <c r="F47" s="70" t="str">
        <f>IF('Test Sample Data'!F46="","",IF(SUM('Test Sample Data'!F$3:F$98)&gt;10,IF(AND(ISNUMBER('Test Sample Data'!F46),'Test Sample Data'!F46&lt;$C$108, 'Test Sample Data'!F46&gt;0),'Test Sample Data'!F46,$C$108),""))</f>
        <v/>
      </c>
      <c r="G47" s="70" t="str">
        <f>IF('Test Sample Data'!G46="","",IF(SUM('Test Sample Data'!G$3:G$98)&gt;10,IF(AND(ISNUMBER('Test Sample Data'!G46),'Test Sample Data'!G46&lt;$C$108, 'Test Sample Data'!G46&gt;0),'Test Sample Data'!G46,$C$108),""))</f>
        <v/>
      </c>
      <c r="H47" s="70" t="str">
        <f>IF('Test Sample Data'!H46="","",IF(SUM('Test Sample Data'!H$3:H$98)&gt;10,IF(AND(ISNUMBER('Test Sample Data'!H46),'Test Sample Data'!H46&lt;$C$108, 'Test Sample Data'!H46&gt;0),'Test Sample Data'!H46,$C$108),""))</f>
        <v/>
      </c>
      <c r="I47" s="70" t="str">
        <f>IF('Test Sample Data'!I46="","",IF(SUM('Test Sample Data'!I$3:I$98)&gt;10,IF(AND(ISNUMBER('Test Sample Data'!I46),'Test Sample Data'!I46&lt;$C$108, 'Test Sample Data'!I46&gt;0),'Test Sample Data'!I46,$C$108),""))</f>
        <v/>
      </c>
      <c r="J47" s="70" t="str">
        <f>IF('Test Sample Data'!J46="","",IF(SUM('Test Sample Data'!J$3:J$98)&gt;10,IF(AND(ISNUMBER('Test Sample Data'!J46),'Test Sample Data'!J46&lt;$C$108, 'Test Sample Data'!J46&gt;0),'Test Sample Data'!J46,$C$108),""))</f>
        <v/>
      </c>
      <c r="K47" s="70" t="str">
        <f>IF('Test Sample Data'!K46="","",IF(SUM('Test Sample Data'!K$3:K$98)&gt;10,IF(AND(ISNUMBER('Test Sample Data'!K46),'Test Sample Data'!K46&lt;$C$108, 'Test Sample Data'!K46&gt;0),'Test Sample Data'!K46,$C$108),""))</f>
        <v/>
      </c>
      <c r="L47" s="70" t="str">
        <f>IF('Test Sample Data'!L46="","",IF(SUM('Test Sample Data'!L$3:L$98)&gt;10,IF(AND(ISNUMBER('Test Sample Data'!L46),'Test Sample Data'!L46&lt;$C$108, 'Test Sample Data'!L46&gt;0),'Test Sample Data'!L46,$C$108),""))</f>
        <v/>
      </c>
      <c r="M47" s="70" t="str">
        <f>IF('Test Sample Data'!M46="","",IF(SUM('Test Sample Data'!M$3:M$98)&gt;10,IF(AND(ISNUMBER('Test Sample Data'!M46),'Test Sample Data'!M46&lt;$C$108, 'Test Sample Data'!M46&gt;0),'Test Sample Data'!M46,$C$108),""))</f>
        <v/>
      </c>
      <c r="N47" s="70" t="str">
        <f>IF('Test Sample Data'!N46="","",IF(SUM('Test Sample Data'!N$3:N$98)&gt;10,IF(AND(ISNUMBER('Test Sample Data'!N46),'Test Sample Data'!N46&lt;$C$108, 'Test Sample Data'!N46&gt;0),'Test Sample Data'!N46,$C$108),""))</f>
        <v/>
      </c>
      <c r="O47" s="69" t="str">
        <f>'miRNA Table'!B46</f>
        <v>hsa-miR-301a-3p</v>
      </c>
      <c r="P47" s="69" t="s">
        <v>73</v>
      </c>
      <c r="Q47" s="70">
        <f>IF('Control Sample Data'!C46="","",IF(SUM('Control Sample Data'!C$3:C$98)&gt;10,IF(AND(ISNUMBER('Control Sample Data'!C46),'Control Sample Data'!C46&lt;$C$108, 'Control Sample Data'!C46&gt;0),'Control Sample Data'!C46,$C$108),""))</f>
        <v>15.58</v>
      </c>
      <c r="R47" s="70">
        <f>IF('Control Sample Data'!D46="","",IF(SUM('Control Sample Data'!D$3:D$98)&gt;10,IF(AND(ISNUMBER('Control Sample Data'!D46),'Control Sample Data'!D46&lt;$C$108, 'Control Sample Data'!D46&gt;0),'Control Sample Data'!D46,$C$108),""))</f>
        <v>15.57</v>
      </c>
      <c r="S47" s="70">
        <f>IF('Control Sample Data'!E46="","",IF(SUM('Control Sample Data'!E$3:E$98)&gt;10,IF(AND(ISNUMBER('Control Sample Data'!E46),'Control Sample Data'!E46&lt;$C$108, 'Control Sample Data'!E46&gt;0),'Control Sample Data'!E46,$C$108),""))</f>
        <v>15.76</v>
      </c>
      <c r="T47" s="70" t="str">
        <f>IF('Control Sample Data'!F46="","",IF(SUM('Control Sample Data'!F$3:F$98)&gt;10,IF(AND(ISNUMBER('Control Sample Data'!F46),'Control Sample Data'!F46&lt;$C$108, 'Control Sample Data'!F46&gt;0),'Control Sample Data'!F46,$C$108),""))</f>
        <v/>
      </c>
      <c r="U47" s="70" t="str">
        <f>IF('Control Sample Data'!G46="","",IF(SUM('Control Sample Data'!G$3:G$98)&gt;10,IF(AND(ISNUMBER('Control Sample Data'!G46),'Control Sample Data'!G46&lt;$C$108, 'Control Sample Data'!G46&gt;0),'Control Sample Data'!G46,$C$108),""))</f>
        <v/>
      </c>
      <c r="V47" s="70" t="str">
        <f>IF('Control Sample Data'!H46="","",IF(SUM('Control Sample Data'!H$3:H$98)&gt;10,IF(AND(ISNUMBER('Control Sample Data'!H46),'Control Sample Data'!H46&lt;$C$108, 'Control Sample Data'!H46&gt;0),'Control Sample Data'!H46,$C$108),""))</f>
        <v/>
      </c>
      <c r="W47" s="70" t="str">
        <f>IF('Control Sample Data'!I46="","",IF(SUM('Control Sample Data'!I$3:I$98)&gt;10,IF(AND(ISNUMBER('Control Sample Data'!I46),'Control Sample Data'!I46&lt;$C$108, 'Control Sample Data'!I46&gt;0),'Control Sample Data'!I46,$C$108),""))</f>
        <v/>
      </c>
      <c r="X47" s="70" t="str">
        <f>IF('Control Sample Data'!J46="","",IF(SUM('Control Sample Data'!J$3:J$98)&gt;10,IF(AND(ISNUMBER('Control Sample Data'!J46),'Control Sample Data'!J46&lt;$C$108, 'Control Sample Data'!J46&gt;0),'Control Sample Data'!J46,$C$108),""))</f>
        <v/>
      </c>
      <c r="Y47" s="70" t="str">
        <f>IF('Control Sample Data'!K46="","",IF(SUM('Control Sample Data'!K$3:K$98)&gt;10,IF(AND(ISNUMBER('Control Sample Data'!K46),'Control Sample Data'!K46&lt;$C$108, 'Control Sample Data'!K46&gt;0),'Control Sample Data'!K46,$C$108),""))</f>
        <v/>
      </c>
      <c r="Z47" s="70" t="str">
        <f>IF('Control Sample Data'!L46="","",IF(SUM('Control Sample Data'!L$3:L$98)&gt;10,IF(AND(ISNUMBER('Control Sample Data'!L46),'Control Sample Data'!L46&lt;$C$108, 'Control Sample Data'!L46&gt;0),'Control Sample Data'!L46,$C$108),""))</f>
        <v/>
      </c>
      <c r="AA47" s="70" t="str">
        <f>IF('Control Sample Data'!M46="","",IF(SUM('Control Sample Data'!M$3:M$98)&gt;10,IF(AND(ISNUMBER('Control Sample Data'!M46),'Control Sample Data'!M46&lt;$C$108, 'Control Sample Data'!M46&gt;0),'Control Sample Data'!M46,$C$108),""))</f>
        <v/>
      </c>
      <c r="AB47" s="137" t="str">
        <f>IF('Control Sample Data'!N46="","",IF(SUM('Control Sample Data'!N$3:N$98)&gt;10,IF(AND(ISNUMBER('Control Sample Data'!N46),'Control Sample Data'!N46&lt;$C$108, 'Control Sample Data'!N46&gt;0),'Control Sample Data'!N46,$C$108),""))</f>
        <v/>
      </c>
      <c r="AC47" s="142">
        <f>IF(C47="","",IF(AND('miRNA Table'!$D$4="YES",'miRNA Table'!$D$6="YES"),C47-C$110,C47))</f>
        <v>18.739999999999998</v>
      </c>
      <c r="AD47" s="143">
        <f>IF(D47="","",IF(AND('miRNA Table'!$D$4="YES",'miRNA Table'!$D$6="YES"),D47-D$110,D47))</f>
        <v>18.62</v>
      </c>
      <c r="AE47" s="143">
        <f>IF(E47="","",IF(AND('miRNA Table'!$D$4="YES",'miRNA Table'!$D$6="YES"),E47-E$110,E47))</f>
        <v>18.63</v>
      </c>
      <c r="AF47" s="143" t="str">
        <f>IF(F47="","",IF(AND('miRNA Table'!$D$4="YES",'miRNA Table'!$D$6="YES"),F47-F$110,F47))</f>
        <v/>
      </c>
      <c r="AG47" s="143" t="str">
        <f>IF(G47="","",IF(AND('miRNA Table'!$D$4="YES",'miRNA Table'!$D$6="YES"),G47-G$110,G47))</f>
        <v/>
      </c>
      <c r="AH47" s="143" t="str">
        <f>IF(H47="","",IF(AND('miRNA Table'!$D$4="YES",'miRNA Table'!$D$6="YES"),H47-H$110,H47))</f>
        <v/>
      </c>
      <c r="AI47" s="143" t="str">
        <f>IF(I47="","",IF(AND('miRNA Table'!$D$4="YES",'miRNA Table'!$D$6="YES"),I47-I$110,I47))</f>
        <v/>
      </c>
      <c r="AJ47" s="143" t="str">
        <f>IF(J47="","",IF(AND('miRNA Table'!$D$4="YES",'miRNA Table'!$D$6="YES"),J47-J$110,J47))</f>
        <v/>
      </c>
      <c r="AK47" s="143" t="str">
        <f>IF(K47="","",IF(AND('miRNA Table'!$D$4="YES",'miRNA Table'!$D$6="YES"),K47-K$110,K47))</f>
        <v/>
      </c>
      <c r="AL47" s="143" t="str">
        <f>IF(L47="","",IF(AND('miRNA Table'!$D$4="YES",'miRNA Table'!$D$6="YES"),L47-L$110,L47))</f>
        <v/>
      </c>
      <c r="AM47" s="143" t="str">
        <f>IF(M47="","",IF(AND('miRNA Table'!$D$4="YES",'miRNA Table'!$D$6="YES"),M47-M$110,M47))</f>
        <v/>
      </c>
      <c r="AN47" s="144" t="str">
        <f>IF(N47="","",IF(AND('miRNA Table'!$D$4="YES",'miRNA Table'!$D$6="YES"),N47-N$110,N47))</f>
        <v/>
      </c>
      <c r="AO47" s="148">
        <f>IF(Q47="","",IF(AND('miRNA Table'!$D$4="YES",'miRNA Table'!$D$6="YES"),Q47-Q$110,Q47))</f>
        <v>15.58</v>
      </c>
      <c r="AP47" s="149">
        <f>IF(R47="","",IF(AND('miRNA Table'!$D$4="YES",'miRNA Table'!$D$6="YES"),R47-R$110,R47))</f>
        <v>15.57</v>
      </c>
      <c r="AQ47" s="149">
        <f>IF(S47="","",IF(AND('miRNA Table'!$D$4="YES",'miRNA Table'!$D$6="YES"),S47-S$110,S47))</f>
        <v>15.76</v>
      </c>
      <c r="AR47" s="149" t="str">
        <f>IF(T47="","",IF(AND('miRNA Table'!$D$4="YES",'miRNA Table'!$D$6="YES"),T47-T$110,T47))</f>
        <v/>
      </c>
      <c r="AS47" s="149" t="str">
        <f>IF(U47="","",IF(AND('miRNA Table'!$D$4="YES",'miRNA Table'!$D$6="YES"),U47-U$110,U47))</f>
        <v/>
      </c>
      <c r="AT47" s="149" t="str">
        <f>IF(V47="","",IF(AND('miRNA Table'!$D$4="YES",'miRNA Table'!$D$6="YES"),V47-V$110,V47))</f>
        <v/>
      </c>
      <c r="AU47" s="149" t="str">
        <f>IF(W47="","",IF(AND('miRNA Table'!$D$4="YES",'miRNA Table'!$D$6="YES"),W47-W$110,W47))</f>
        <v/>
      </c>
      <c r="AV47" s="149" t="str">
        <f>IF(X47="","",IF(AND('miRNA Table'!$D$4="YES",'miRNA Table'!$D$6="YES"),X47-X$110,X47))</f>
        <v/>
      </c>
      <c r="AW47" s="149" t="str">
        <f>IF(Y47="","",IF(AND('miRNA Table'!$D$4="YES",'miRNA Table'!$D$6="YES"),Y47-Y$110,Y47))</f>
        <v/>
      </c>
      <c r="AX47" s="149" t="str">
        <f>IF(Z47="","",IF(AND('miRNA Table'!$D$4="YES",'miRNA Table'!$D$6="YES"),Z47-Z$110,Z47))</f>
        <v/>
      </c>
      <c r="AY47" s="149" t="str">
        <f>IF(AA47="","",IF(AND('miRNA Table'!$D$4="YES",'miRNA Table'!$D$6="YES"),AA47-AA$110,AA47))</f>
        <v/>
      </c>
      <c r="AZ47" s="150" t="str">
        <f>IF(AB47="","",IF(AND('miRNA Table'!$D$4="YES",'miRNA Table'!$D$6="YES"),AB47-AB$110,AB47))</f>
        <v/>
      </c>
      <c r="BY47" s="68" t="str">
        <f t="shared" si="16"/>
        <v>hsa-miR-301a-3p</v>
      </c>
      <c r="BZ47" s="69" t="s">
        <v>73</v>
      </c>
      <c r="CA47" s="70">
        <f t="shared" si="17"/>
        <v>-0.7916666666666714</v>
      </c>
      <c r="CB47" s="70">
        <f t="shared" si="18"/>
        <v>-1.0066666666666642</v>
      </c>
      <c r="CC47" s="70">
        <f t="shared" si="19"/>
        <v>-0.95333333333333314</v>
      </c>
      <c r="CD47" s="70" t="str">
        <f t="shared" si="20"/>
        <v/>
      </c>
      <c r="CE47" s="70" t="str">
        <f t="shared" si="21"/>
        <v/>
      </c>
      <c r="CF47" s="70" t="str">
        <f t="shared" si="22"/>
        <v/>
      </c>
      <c r="CG47" s="70" t="str">
        <f t="shared" si="23"/>
        <v/>
      </c>
      <c r="CH47" s="70" t="str">
        <f t="shared" si="24"/>
        <v/>
      </c>
      <c r="CI47" s="70" t="str">
        <f t="shared" si="25"/>
        <v/>
      </c>
      <c r="CJ47" s="70" t="str">
        <f t="shared" si="26"/>
        <v/>
      </c>
      <c r="CK47" s="70" t="str">
        <f t="shared" si="27"/>
        <v/>
      </c>
      <c r="CL47" s="70" t="str">
        <f t="shared" si="28"/>
        <v/>
      </c>
      <c r="CM47" s="70">
        <f t="shared" si="29"/>
        <v>-4.2733333333333352</v>
      </c>
      <c r="CN47" s="70">
        <f t="shared" si="30"/>
        <v>-4.1616666666666653</v>
      </c>
      <c r="CO47" s="70">
        <f t="shared" si="31"/>
        <v>-4.1349999999999998</v>
      </c>
      <c r="CP47" s="70" t="str">
        <f t="shared" si="32"/>
        <v/>
      </c>
      <c r="CQ47" s="70" t="str">
        <f t="shared" si="33"/>
        <v/>
      </c>
      <c r="CR47" s="70" t="str">
        <f t="shared" si="34"/>
        <v/>
      </c>
      <c r="CS47" s="70" t="str">
        <f t="shared" si="35"/>
        <v/>
      </c>
      <c r="CT47" s="70" t="str">
        <f t="shared" si="36"/>
        <v/>
      </c>
      <c r="CU47" s="70" t="str">
        <f t="shared" si="37"/>
        <v/>
      </c>
      <c r="CV47" s="70" t="str">
        <f t="shared" si="38"/>
        <v/>
      </c>
      <c r="CW47" s="70" t="str">
        <f t="shared" si="39"/>
        <v/>
      </c>
      <c r="CX47" s="70" t="str">
        <f t="shared" si="40"/>
        <v/>
      </c>
      <c r="CY47" s="41">
        <f t="shared" si="41"/>
        <v>-0.91722222222222294</v>
      </c>
      <c r="CZ47" s="41">
        <f t="shared" si="42"/>
        <v>-4.1900000000000004</v>
      </c>
      <c r="DA47" s="71" t="str">
        <f t="shared" si="43"/>
        <v>hsa-miR-301a-3p</v>
      </c>
      <c r="DB47" s="69" t="s">
        <v>163</v>
      </c>
      <c r="DC47" s="72">
        <f t="shared" si="55"/>
        <v>1.7310731220122917</v>
      </c>
      <c r="DD47" s="72">
        <f t="shared" si="56"/>
        <v>2.0092633488041041</v>
      </c>
      <c r="DE47" s="72">
        <f t="shared" si="57"/>
        <v>1.9363413919657657</v>
      </c>
      <c r="DF47" s="72" t="str">
        <f t="shared" si="58"/>
        <v/>
      </c>
      <c r="DG47" s="72" t="str">
        <f t="shared" si="59"/>
        <v/>
      </c>
      <c r="DH47" s="72" t="str">
        <f t="shared" si="60"/>
        <v/>
      </c>
      <c r="DI47" s="72" t="str">
        <f t="shared" si="61"/>
        <v/>
      </c>
      <c r="DJ47" s="72" t="str">
        <f t="shared" si="62"/>
        <v/>
      </c>
      <c r="DK47" s="72" t="str">
        <f t="shared" si="63"/>
        <v/>
      </c>
      <c r="DL47" s="72" t="str">
        <f t="shared" si="64"/>
        <v/>
      </c>
      <c r="DM47" s="72" t="str">
        <f t="shared" si="44"/>
        <v/>
      </c>
      <c r="DN47" s="72" t="str">
        <f t="shared" si="45"/>
        <v/>
      </c>
      <c r="DO47" s="72">
        <f t="shared" si="54"/>
        <v>19.33755290154831</v>
      </c>
      <c r="DP47" s="72">
        <f t="shared" si="54"/>
        <v>17.89725799418445</v>
      </c>
      <c r="DQ47" s="72">
        <f t="shared" si="54"/>
        <v>17.569485020592797</v>
      </c>
      <c r="DR47" s="72" t="str">
        <f t="shared" si="54"/>
        <v/>
      </c>
      <c r="DS47" s="72" t="str">
        <f t="shared" si="54"/>
        <v/>
      </c>
      <c r="DT47" s="72" t="str">
        <f t="shared" si="54"/>
        <v/>
      </c>
      <c r="DU47" s="72" t="str">
        <f t="shared" si="50"/>
        <v/>
      </c>
      <c r="DV47" s="72" t="str">
        <f t="shared" si="50"/>
        <v/>
      </c>
      <c r="DW47" s="72" t="str">
        <f t="shared" si="50"/>
        <v/>
      </c>
      <c r="DX47" s="72" t="str">
        <f t="shared" si="48"/>
        <v/>
      </c>
      <c r="DY47" s="72" t="str">
        <f t="shared" si="46"/>
        <v/>
      </c>
      <c r="DZ47" s="72" t="str">
        <f t="shared" si="47"/>
        <v/>
      </c>
    </row>
    <row r="48" spans="1:130" ht="15" customHeight="1" x14ac:dyDescent="0.25">
      <c r="A48" s="76" t="str">
        <f>'miRNA Table'!B47</f>
        <v>hsa-miR-200c-3p</v>
      </c>
      <c r="B48" s="69" t="s">
        <v>74</v>
      </c>
      <c r="C48" s="70">
        <f>IF('Test Sample Data'!C47="","",IF(SUM('Test Sample Data'!C$3:C$98)&gt;10,IF(AND(ISNUMBER('Test Sample Data'!C47),'Test Sample Data'!C47&lt;$C$108, 'Test Sample Data'!C47&gt;0),'Test Sample Data'!C47,$C$108),""))</f>
        <v>35</v>
      </c>
      <c r="D48" s="70">
        <f>IF('Test Sample Data'!D47="","",IF(SUM('Test Sample Data'!D$3:D$98)&gt;10,IF(AND(ISNUMBER('Test Sample Data'!D47),'Test Sample Data'!D47&lt;$C$108, 'Test Sample Data'!D47&gt;0),'Test Sample Data'!D47,$C$108),""))</f>
        <v>35</v>
      </c>
      <c r="E48" s="70">
        <f>IF('Test Sample Data'!E47="","",IF(SUM('Test Sample Data'!E$3:E$98)&gt;10,IF(AND(ISNUMBER('Test Sample Data'!E47),'Test Sample Data'!E47&lt;$C$108, 'Test Sample Data'!E47&gt;0),'Test Sample Data'!E47,$C$108),""))</f>
        <v>35</v>
      </c>
      <c r="F48" s="70" t="str">
        <f>IF('Test Sample Data'!F47="","",IF(SUM('Test Sample Data'!F$3:F$98)&gt;10,IF(AND(ISNUMBER('Test Sample Data'!F47),'Test Sample Data'!F47&lt;$C$108, 'Test Sample Data'!F47&gt;0),'Test Sample Data'!F47,$C$108),""))</f>
        <v/>
      </c>
      <c r="G48" s="70" t="str">
        <f>IF('Test Sample Data'!G47="","",IF(SUM('Test Sample Data'!G$3:G$98)&gt;10,IF(AND(ISNUMBER('Test Sample Data'!G47),'Test Sample Data'!G47&lt;$C$108, 'Test Sample Data'!G47&gt;0),'Test Sample Data'!G47,$C$108),""))</f>
        <v/>
      </c>
      <c r="H48" s="70" t="str">
        <f>IF('Test Sample Data'!H47="","",IF(SUM('Test Sample Data'!H$3:H$98)&gt;10,IF(AND(ISNUMBER('Test Sample Data'!H47),'Test Sample Data'!H47&lt;$C$108, 'Test Sample Data'!H47&gt;0),'Test Sample Data'!H47,$C$108),""))</f>
        <v/>
      </c>
      <c r="I48" s="70" t="str">
        <f>IF('Test Sample Data'!I47="","",IF(SUM('Test Sample Data'!I$3:I$98)&gt;10,IF(AND(ISNUMBER('Test Sample Data'!I47),'Test Sample Data'!I47&lt;$C$108, 'Test Sample Data'!I47&gt;0),'Test Sample Data'!I47,$C$108),""))</f>
        <v/>
      </c>
      <c r="J48" s="70" t="str">
        <f>IF('Test Sample Data'!J47="","",IF(SUM('Test Sample Data'!J$3:J$98)&gt;10,IF(AND(ISNUMBER('Test Sample Data'!J47),'Test Sample Data'!J47&lt;$C$108, 'Test Sample Data'!J47&gt;0),'Test Sample Data'!J47,$C$108),""))</f>
        <v/>
      </c>
      <c r="K48" s="70" t="str">
        <f>IF('Test Sample Data'!K47="","",IF(SUM('Test Sample Data'!K$3:K$98)&gt;10,IF(AND(ISNUMBER('Test Sample Data'!K47),'Test Sample Data'!K47&lt;$C$108, 'Test Sample Data'!K47&gt;0),'Test Sample Data'!K47,$C$108),""))</f>
        <v/>
      </c>
      <c r="L48" s="70" t="str">
        <f>IF('Test Sample Data'!L47="","",IF(SUM('Test Sample Data'!L$3:L$98)&gt;10,IF(AND(ISNUMBER('Test Sample Data'!L47),'Test Sample Data'!L47&lt;$C$108, 'Test Sample Data'!L47&gt;0),'Test Sample Data'!L47,$C$108),""))</f>
        <v/>
      </c>
      <c r="M48" s="70" t="str">
        <f>IF('Test Sample Data'!M47="","",IF(SUM('Test Sample Data'!M$3:M$98)&gt;10,IF(AND(ISNUMBER('Test Sample Data'!M47),'Test Sample Data'!M47&lt;$C$108, 'Test Sample Data'!M47&gt;0),'Test Sample Data'!M47,$C$108),""))</f>
        <v/>
      </c>
      <c r="N48" s="70" t="str">
        <f>IF('Test Sample Data'!N47="","",IF(SUM('Test Sample Data'!N$3:N$98)&gt;10,IF(AND(ISNUMBER('Test Sample Data'!N47),'Test Sample Data'!N47&lt;$C$108, 'Test Sample Data'!N47&gt;0),'Test Sample Data'!N47,$C$108),""))</f>
        <v/>
      </c>
      <c r="O48" s="69" t="str">
        <f>'miRNA Table'!B47</f>
        <v>hsa-miR-200c-3p</v>
      </c>
      <c r="P48" s="69" t="s">
        <v>74</v>
      </c>
      <c r="Q48" s="70">
        <f>IF('Control Sample Data'!C47="","",IF(SUM('Control Sample Data'!C$3:C$98)&gt;10,IF(AND(ISNUMBER('Control Sample Data'!C47),'Control Sample Data'!C47&lt;$C$108, 'Control Sample Data'!C47&gt;0),'Control Sample Data'!C47,$C$108),""))</f>
        <v>35</v>
      </c>
      <c r="R48" s="70">
        <f>IF('Control Sample Data'!D47="","",IF(SUM('Control Sample Data'!D$3:D$98)&gt;10,IF(AND(ISNUMBER('Control Sample Data'!D47),'Control Sample Data'!D47&lt;$C$108, 'Control Sample Data'!D47&gt;0),'Control Sample Data'!D47,$C$108),""))</f>
        <v>35</v>
      </c>
      <c r="S48" s="70">
        <f>IF('Control Sample Data'!E47="","",IF(SUM('Control Sample Data'!E$3:E$98)&gt;10,IF(AND(ISNUMBER('Control Sample Data'!E47),'Control Sample Data'!E47&lt;$C$108, 'Control Sample Data'!E47&gt;0),'Control Sample Data'!E47,$C$108),""))</f>
        <v>35</v>
      </c>
      <c r="T48" s="70" t="str">
        <f>IF('Control Sample Data'!F47="","",IF(SUM('Control Sample Data'!F$3:F$98)&gt;10,IF(AND(ISNUMBER('Control Sample Data'!F47),'Control Sample Data'!F47&lt;$C$108, 'Control Sample Data'!F47&gt;0),'Control Sample Data'!F47,$C$108),""))</f>
        <v/>
      </c>
      <c r="U48" s="70" t="str">
        <f>IF('Control Sample Data'!G47="","",IF(SUM('Control Sample Data'!G$3:G$98)&gt;10,IF(AND(ISNUMBER('Control Sample Data'!G47),'Control Sample Data'!G47&lt;$C$108, 'Control Sample Data'!G47&gt;0),'Control Sample Data'!G47,$C$108),""))</f>
        <v/>
      </c>
      <c r="V48" s="70" t="str">
        <f>IF('Control Sample Data'!H47="","",IF(SUM('Control Sample Data'!H$3:H$98)&gt;10,IF(AND(ISNUMBER('Control Sample Data'!H47),'Control Sample Data'!H47&lt;$C$108, 'Control Sample Data'!H47&gt;0),'Control Sample Data'!H47,$C$108),""))</f>
        <v/>
      </c>
      <c r="W48" s="70" t="str">
        <f>IF('Control Sample Data'!I47="","",IF(SUM('Control Sample Data'!I$3:I$98)&gt;10,IF(AND(ISNUMBER('Control Sample Data'!I47),'Control Sample Data'!I47&lt;$C$108, 'Control Sample Data'!I47&gt;0),'Control Sample Data'!I47,$C$108),""))</f>
        <v/>
      </c>
      <c r="X48" s="70" t="str">
        <f>IF('Control Sample Data'!J47="","",IF(SUM('Control Sample Data'!J$3:J$98)&gt;10,IF(AND(ISNUMBER('Control Sample Data'!J47),'Control Sample Data'!J47&lt;$C$108, 'Control Sample Data'!J47&gt;0),'Control Sample Data'!J47,$C$108),""))</f>
        <v/>
      </c>
      <c r="Y48" s="70" t="str">
        <f>IF('Control Sample Data'!K47="","",IF(SUM('Control Sample Data'!K$3:K$98)&gt;10,IF(AND(ISNUMBER('Control Sample Data'!K47),'Control Sample Data'!K47&lt;$C$108, 'Control Sample Data'!K47&gt;0),'Control Sample Data'!K47,$C$108),""))</f>
        <v/>
      </c>
      <c r="Z48" s="70" t="str">
        <f>IF('Control Sample Data'!L47="","",IF(SUM('Control Sample Data'!L$3:L$98)&gt;10,IF(AND(ISNUMBER('Control Sample Data'!L47),'Control Sample Data'!L47&lt;$C$108, 'Control Sample Data'!L47&gt;0),'Control Sample Data'!L47,$C$108),""))</f>
        <v/>
      </c>
      <c r="AA48" s="70" t="str">
        <f>IF('Control Sample Data'!M47="","",IF(SUM('Control Sample Data'!M$3:M$98)&gt;10,IF(AND(ISNUMBER('Control Sample Data'!M47),'Control Sample Data'!M47&lt;$C$108, 'Control Sample Data'!M47&gt;0),'Control Sample Data'!M47,$C$108),""))</f>
        <v/>
      </c>
      <c r="AB48" s="137" t="str">
        <f>IF('Control Sample Data'!N47="","",IF(SUM('Control Sample Data'!N$3:N$98)&gt;10,IF(AND(ISNUMBER('Control Sample Data'!N47),'Control Sample Data'!N47&lt;$C$108, 'Control Sample Data'!N47&gt;0),'Control Sample Data'!N47,$C$108),""))</f>
        <v/>
      </c>
      <c r="AC48" s="142">
        <f>IF(C48="","",IF(AND('miRNA Table'!$D$4="YES",'miRNA Table'!$D$6="YES"),C48-C$110,C48))</f>
        <v>35</v>
      </c>
      <c r="AD48" s="143">
        <f>IF(D48="","",IF(AND('miRNA Table'!$D$4="YES",'miRNA Table'!$D$6="YES"),D48-D$110,D48))</f>
        <v>35</v>
      </c>
      <c r="AE48" s="143">
        <f>IF(E48="","",IF(AND('miRNA Table'!$D$4="YES",'miRNA Table'!$D$6="YES"),E48-E$110,E48))</f>
        <v>35</v>
      </c>
      <c r="AF48" s="143" t="str">
        <f>IF(F48="","",IF(AND('miRNA Table'!$D$4="YES",'miRNA Table'!$D$6="YES"),F48-F$110,F48))</f>
        <v/>
      </c>
      <c r="AG48" s="143" t="str">
        <f>IF(G48="","",IF(AND('miRNA Table'!$D$4="YES",'miRNA Table'!$D$6="YES"),G48-G$110,G48))</f>
        <v/>
      </c>
      <c r="AH48" s="143" t="str">
        <f>IF(H48="","",IF(AND('miRNA Table'!$D$4="YES",'miRNA Table'!$D$6="YES"),H48-H$110,H48))</f>
        <v/>
      </c>
      <c r="AI48" s="143" t="str">
        <f>IF(I48="","",IF(AND('miRNA Table'!$D$4="YES",'miRNA Table'!$D$6="YES"),I48-I$110,I48))</f>
        <v/>
      </c>
      <c r="AJ48" s="143" t="str">
        <f>IF(J48="","",IF(AND('miRNA Table'!$D$4="YES",'miRNA Table'!$D$6="YES"),J48-J$110,J48))</f>
        <v/>
      </c>
      <c r="AK48" s="143" t="str">
        <f>IF(K48="","",IF(AND('miRNA Table'!$D$4="YES",'miRNA Table'!$D$6="YES"),K48-K$110,K48))</f>
        <v/>
      </c>
      <c r="AL48" s="143" t="str">
        <f>IF(L48="","",IF(AND('miRNA Table'!$D$4="YES",'miRNA Table'!$D$6="YES"),L48-L$110,L48))</f>
        <v/>
      </c>
      <c r="AM48" s="143" t="str">
        <f>IF(M48="","",IF(AND('miRNA Table'!$D$4="YES",'miRNA Table'!$D$6="YES"),M48-M$110,M48))</f>
        <v/>
      </c>
      <c r="AN48" s="144" t="str">
        <f>IF(N48="","",IF(AND('miRNA Table'!$D$4="YES",'miRNA Table'!$D$6="YES"),N48-N$110,N48))</f>
        <v/>
      </c>
      <c r="AO48" s="148">
        <f>IF(Q48="","",IF(AND('miRNA Table'!$D$4="YES",'miRNA Table'!$D$6="YES"),Q48-Q$110,Q48))</f>
        <v>35</v>
      </c>
      <c r="AP48" s="149">
        <f>IF(R48="","",IF(AND('miRNA Table'!$D$4="YES",'miRNA Table'!$D$6="YES"),R48-R$110,R48))</f>
        <v>35</v>
      </c>
      <c r="AQ48" s="149">
        <f>IF(S48="","",IF(AND('miRNA Table'!$D$4="YES",'miRNA Table'!$D$6="YES"),S48-S$110,S48))</f>
        <v>35</v>
      </c>
      <c r="AR48" s="149" t="str">
        <f>IF(T48="","",IF(AND('miRNA Table'!$D$4="YES",'miRNA Table'!$D$6="YES"),T48-T$110,T48))</f>
        <v/>
      </c>
      <c r="AS48" s="149" t="str">
        <f>IF(U48="","",IF(AND('miRNA Table'!$D$4="YES",'miRNA Table'!$D$6="YES"),U48-U$110,U48))</f>
        <v/>
      </c>
      <c r="AT48" s="149" t="str">
        <f>IF(V48="","",IF(AND('miRNA Table'!$D$4="YES",'miRNA Table'!$D$6="YES"),V48-V$110,V48))</f>
        <v/>
      </c>
      <c r="AU48" s="149" t="str">
        <f>IF(W48="","",IF(AND('miRNA Table'!$D$4="YES",'miRNA Table'!$D$6="YES"),W48-W$110,W48))</f>
        <v/>
      </c>
      <c r="AV48" s="149" t="str">
        <f>IF(X48="","",IF(AND('miRNA Table'!$D$4="YES",'miRNA Table'!$D$6="YES"),X48-X$110,X48))</f>
        <v/>
      </c>
      <c r="AW48" s="149" t="str">
        <f>IF(Y48="","",IF(AND('miRNA Table'!$D$4="YES",'miRNA Table'!$D$6="YES"),Y48-Y$110,Y48))</f>
        <v/>
      </c>
      <c r="AX48" s="149" t="str">
        <f>IF(Z48="","",IF(AND('miRNA Table'!$D$4="YES",'miRNA Table'!$D$6="YES"),Z48-Z$110,Z48))</f>
        <v/>
      </c>
      <c r="AY48" s="149" t="str">
        <f>IF(AA48="","",IF(AND('miRNA Table'!$D$4="YES",'miRNA Table'!$D$6="YES"),AA48-AA$110,AA48))</f>
        <v/>
      </c>
      <c r="AZ48" s="150" t="str">
        <f>IF(AB48="","",IF(AND('miRNA Table'!$D$4="YES",'miRNA Table'!$D$6="YES"),AB48-AB$110,AB48))</f>
        <v/>
      </c>
      <c r="BY48" s="68" t="str">
        <f t="shared" si="16"/>
        <v>hsa-miR-200c-3p</v>
      </c>
      <c r="BZ48" s="69" t="s">
        <v>74</v>
      </c>
      <c r="CA48" s="70">
        <f t="shared" si="17"/>
        <v>15.46833333333333</v>
      </c>
      <c r="CB48" s="70">
        <f t="shared" si="18"/>
        <v>15.373333333333335</v>
      </c>
      <c r="CC48" s="70">
        <f t="shared" si="19"/>
        <v>15.416666666666668</v>
      </c>
      <c r="CD48" s="70" t="str">
        <f t="shared" si="20"/>
        <v/>
      </c>
      <c r="CE48" s="70" t="str">
        <f t="shared" si="21"/>
        <v/>
      </c>
      <c r="CF48" s="70" t="str">
        <f t="shared" si="22"/>
        <v/>
      </c>
      <c r="CG48" s="70" t="str">
        <f t="shared" si="23"/>
        <v/>
      </c>
      <c r="CH48" s="70" t="str">
        <f t="shared" si="24"/>
        <v/>
      </c>
      <c r="CI48" s="70" t="str">
        <f t="shared" si="25"/>
        <v/>
      </c>
      <c r="CJ48" s="70" t="str">
        <f t="shared" si="26"/>
        <v/>
      </c>
      <c r="CK48" s="70" t="str">
        <f t="shared" si="27"/>
        <v/>
      </c>
      <c r="CL48" s="70" t="str">
        <f t="shared" si="28"/>
        <v/>
      </c>
      <c r="CM48" s="70">
        <f t="shared" si="29"/>
        <v>15.146666666666665</v>
      </c>
      <c r="CN48" s="70">
        <f t="shared" si="30"/>
        <v>15.268333333333334</v>
      </c>
      <c r="CO48" s="70">
        <f t="shared" si="31"/>
        <v>15.105</v>
      </c>
      <c r="CP48" s="70" t="str">
        <f t="shared" si="32"/>
        <v/>
      </c>
      <c r="CQ48" s="70" t="str">
        <f t="shared" si="33"/>
        <v/>
      </c>
      <c r="CR48" s="70" t="str">
        <f t="shared" si="34"/>
        <v/>
      </c>
      <c r="CS48" s="70" t="str">
        <f t="shared" si="35"/>
        <v/>
      </c>
      <c r="CT48" s="70" t="str">
        <f t="shared" si="36"/>
        <v/>
      </c>
      <c r="CU48" s="70" t="str">
        <f t="shared" si="37"/>
        <v/>
      </c>
      <c r="CV48" s="70" t="str">
        <f t="shared" si="38"/>
        <v/>
      </c>
      <c r="CW48" s="70" t="str">
        <f t="shared" si="39"/>
        <v/>
      </c>
      <c r="CX48" s="70" t="str">
        <f t="shared" si="40"/>
        <v/>
      </c>
      <c r="CY48" s="41">
        <f t="shared" si="41"/>
        <v>15.419444444444444</v>
      </c>
      <c r="CZ48" s="41">
        <f t="shared" si="42"/>
        <v>15.173333333333332</v>
      </c>
      <c r="DA48" s="71" t="str">
        <f t="shared" si="43"/>
        <v>hsa-miR-200c-3p</v>
      </c>
      <c r="DB48" s="69" t="s">
        <v>164</v>
      </c>
      <c r="DC48" s="72">
        <f t="shared" si="55"/>
        <v>2.2058078793939433E-5</v>
      </c>
      <c r="DD48" s="72">
        <f t="shared" si="56"/>
        <v>2.3559470927800502E-5</v>
      </c>
      <c r="DE48" s="72">
        <f t="shared" si="57"/>
        <v>2.2862351636912248E-5</v>
      </c>
      <c r="DF48" s="72" t="str">
        <f t="shared" si="58"/>
        <v/>
      </c>
      <c r="DG48" s="72" t="str">
        <f t="shared" si="59"/>
        <v/>
      </c>
      <c r="DH48" s="72" t="str">
        <f t="shared" si="60"/>
        <v/>
      </c>
      <c r="DI48" s="72" t="str">
        <f t="shared" si="61"/>
        <v/>
      </c>
      <c r="DJ48" s="72" t="str">
        <f t="shared" si="62"/>
        <v/>
      </c>
      <c r="DK48" s="72" t="str">
        <f t="shared" si="63"/>
        <v/>
      </c>
      <c r="DL48" s="72" t="str">
        <f t="shared" si="64"/>
        <v/>
      </c>
      <c r="DM48" s="72" t="str">
        <f t="shared" si="44"/>
        <v/>
      </c>
      <c r="DN48" s="72" t="str">
        <f t="shared" si="45"/>
        <v/>
      </c>
      <c r="DO48" s="72">
        <f t="shared" si="54"/>
        <v>2.7567602563207533E-5</v>
      </c>
      <c r="DP48" s="72">
        <f t="shared" si="54"/>
        <v>2.5338078824993164E-5</v>
      </c>
      <c r="DQ48" s="72">
        <f t="shared" si="54"/>
        <v>2.8375394977208331E-5</v>
      </c>
      <c r="DR48" s="72" t="str">
        <f t="shared" si="54"/>
        <v/>
      </c>
      <c r="DS48" s="72" t="str">
        <f t="shared" si="54"/>
        <v/>
      </c>
      <c r="DT48" s="72" t="str">
        <f t="shared" si="54"/>
        <v/>
      </c>
      <c r="DU48" s="72" t="str">
        <f t="shared" si="50"/>
        <v/>
      </c>
      <c r="DV48" s="72" t="str">
        <f t="shared" si="50"/>
        <v/>
      </c>
      <c r="DW48" s="72" t="str">
        <f t="shared" si="50"/>
        <v/>
      </c>
      <c r="DX48" s="72" t="str">
        <f t="shared" si="48"/>
        <v/>
      </c>
      <c r="DY48" s="72" t="str">
        <f t="shared" si="46"/>
        <v/>
      </c>
      <c r="DZ48" s="72" t="str">
        <f t="shared" si="47"/>
        <v/>
      </c>
    </row>
    <row r="49" spans="1:130" ht="15" customHeight="1" x14ac:dyDescent="0.25">
      <c r="A49" s="76" t="str">
        <f>'miRNA Table'!B48</f>
        <v>hsa-miR-100-5p</v>
      </c>
      <c r="B49" s="69" t="s">
        <v>75</v>
      </c>
      <c r="C49" s="70">
        <f>IF('Test Sample Data'!C48="","",IF(SUM('Test Sample Data'!C$3:C$98)&gt;10,IF(AND(ISNUMBER('Test Sample Data'!C48),'Test Sample Data'!C48&lt;$C$108, 'Test Sample Data'!C48&gt;0),'Test Sample Data'!C48,$C$108),""))</f>
        <v>27.76</v>
      </c>
      <c r="D49" s="70">
        <f>IF('Test Sample Data'!D48="","",IF(SUM('Test Sample Data'!D$3:D$98)&gt;10,IF(AND(ISNUMBER('Test Sample Data'!D48),'Test Sample Data'!D48&lt;$C$108, 'Test Sample Data'!D48&gt;0),'Test Sample Data'!D48,$C$108),""))</f>
        <v>28.03</v>
      </c>
      <c r="E49" s="70">
        <f>IF('Test Sample Data'!E48="","",IF(SUM('Test Sample Data'!E$3:E$98)&gt;10,IF(AND(ISNUMBER('Test Sample Data'!E48),'Test Sample Data'!E48&lt;$C$108, 'Test Sample Data'!E48&gt;0),'Test Sample Data'!E48,$C$108),""))</f>
        <v>27.73</v>
      </c>
      <c r="F49" s="70" t="str">
        <f>IF('Test Sample Data'!F48="","",IF(SUM('Test Sample Data'!F$3:F$98)&gt;10,IF(AND(ISNUMBER('Test Sample Data'!F48),'Test Sample Data'!F48&lt;$C$108, 'Test Sample Data'!F48&gt;0),'Test Sample Data'!F48,$C$108),""))</f>
        <v/>
      </c>
      <c r="G49" s="70" t="str">
        <f>IF('Test Sample Data'!G48="","",IF(SUM('Test Sample Data'!G$3:G$98)&gt;10,IF(AND(ISNUMBER('Test Sample Data'!G48),'Test Sample Data'!G48&lt;$C$108, 'Test Sample Data'!G48&gt;0),'Test Sample Data'!G48,$C$108),""))</f>
        <v/>
      </c>
      <c r="H49" s="70" t="str">
        <f>IF('Test Sample Data'!H48="","",IF(SUM('Test Sample Data'!H$3:H$98)&gt;10,IF(AND(ISNUMBER('Test Sample Data'!H48),'Test Sample Data'!H48&lt;$C$108, 'Test Sample Data'!H48&gt;0),'Test Sample Data'!H48,$C$108),""))</f>
        <v/>
      </c>
      <c r="I49" s="70" t="str">
        <f>IF('Test Sample Data'!I48="","",IF(SUM('Test Sample Data'!I$3:I$98)&gt;10,IF(AND(ISNUMBER('Test Sample Data'!I48),'Test Sample Data'!I48&lt;$C$108, 'Test Sample Data'!I48&gt;0),'Test Sample Data'!I48,$C$108),""))</f>
        <v/>
      </c>
      <c r="J49" s="70" t="str">
        <f>IF('Test Sample Data'!J48="","",IF(SUM('Test Sample Data'!J$3:J$98)&gt;10,IF(AND(ISNUMBER('Test Sample Data'!J48),'Test Sample Data'!J48&lt;$C$108, 'Test Sample Data'!J48&gt;0),'Test Sample Data'!J48,$C$108),""))</f>
        <v/>
      </c>
      <c r="K49" s="70" t="str">
        <f>IF('Test Sample Data'!K48="","",IF(SUM('Test Sample Data'!K$3:K$98)&gt;10,IF(AND(ISNUMBER('Test Sample Data'!K48),'Test Sample Data'!K48&lt;$C$108, 'Test Sample Data'!K48&gt;0),'Test Sample Data'!K48,$C$108),""))</f>
        <v/>
      </c>
      <c r="L49" s="70" t="str">
        <f>IF('Test Sample Data'!L48="","",IF(SUM('Test Sample Data'!L$3:L$98)&gt;10,IF(AND(ISNUMBER('Test Sample Data'!L48),'Test Sample Data'!L48&lt;$C$108, 'Test Sample Data'!L48&gt;0),'Test Sample Data'!L48,$C$108),""))</f>
        <v/>
      </c>
      <c r="M49" s="70" t="str">
        <f>IF('Test Sample Data'!M48="","",IF(SUM('Test Sample Data'!M$3:M$98)&gt;10,IF(AND(ISNUMBER('Test Sample Data'!M48),'Test Sample Data'!M48&lt;$C$108, 'Test Sample Data'!M48&gt;0),'Test Sample Data'!M48,$C$108),""))</f>
        <v/>
      </c>
      <c r="N49" s="70" t="str">
        <f>IF('Test Sample Data'!N48="","",IF(SUM('Test Sample Data'!N$3:N$98)&gt;10,IF(AND(ISNUMBER('Test Sample Data'!N48),'Test Sample Data'!N48&lt;$C$108, 'Test Sample Data'!N48&gt;0),'Test Sample Data'!N48,$C$108),""))</f>
        <v/>
      </c>
      <c r="O49" s="69" t="str">
        <f>'miRNA Table'!B48</f>
        <v>hsa-miR-100-5p</v>
      </c>
      <c r="P49" s="69" t="s">
        <v>75</v>
      </c>
      <c r="Q49" s="70">
        <f>IF('Control Sample Data'!C48="","",IF(SUM('Control Sample Data'!C$3:C$98)&gt;10,IF(AND(ISNUMBER('Control Sample Data'!C48),'Control Sample Data'!C48&lt;$C$108, 'Control Sample Data'!C48&gt;0),'Control Sample Data'!C48,$C$108),""))</f>
        <v>28.59</v>
      </c>
      <c r="R49" s="70">
        <f>IF('Control Sample Data'!D48="","",IF(SUM('Control Sample Data'!D$3:D$98)&gt;10,IF(AND(ISNUMBER('Control Sample Data'!D48),'Control Sample Data'!D48&lt;$C$108, 'Control Sample Data'!D48&gt;0),'Control Sample Data'!D48,$C$108),""))</f>
        <v>29.01</v>
      </c>
      <c r="S49" s="70">
        <f>IF('Control Sample Data'!E48="","",IF(SUM('Control Sample Data'!E$3:E$98)&gt;10,IF(AND(ISNUMBER('Control Sample Data'!E48),'Control Sample Data'!E48&lt;$C$108, 'Control Sample Data'!E48&gt;0),'Control Sample Data'!E48,$C$108),""))</f>
        <v>29.01</v>
      </c>
      <c r="T49" s="70" t="str">
        <f>IF('Control Sample Data'!F48="","",IF(SUM('Control Sample Data'!F$3:F$98)&gt;10,IF(AND(ISNUMBER('Control Sample Data'!F48),'Control Sample Data'!F48&lt;$C$108, 'Control Sample Data'!F48&gt;0),'Control Sample Data'!F48,$C$108),""))</f>
        <v/>
      </c>
      <c r="U49" s="70" t="str">
        <f>IF('Control Sample Data'!G48="","",IF(SUM('Control Sample Data'!G$3:G$98)&gt;10,IF(AND(ISNUMBER('Control Sample Data'!G48),'Control Sample Data'!G48&lt;$C$108, 'Control Sample Data'!G48&gt;0),'Control Sample Data'!G48,$C$108),""))</f>
        <v/>
      </c>
      <c r="V49" s="70" t="str">
        <f>IF('Control Sample Data'!H48="","",IF(SUM('Control Sample Data'!H$3:H$98)&gt;10,IF(AND(ISNUMBER('Control Sample Data'!H48),'Control Sample Data'!H48&lt;$C$108, 'Control Sample Data'!H48&gt;0),'Control Sample Data'!H48,$C$108),""))</f>
        <v/>
      </c>
      <c r="W49" s="70" t="str">
        <f>IF('Control Sample Data'!I48="","",IF(SUM('Control Sample Data'!I$3:I$98)&gt;10,IF(AND(ISNUMBER('Control Sample Data'!I48),'Control Sample Data'!I48&lt;$C$108, 'Control Sample Data'!I48&gt;0),'Control Sample Data'!I48,$C$108),""))</f>
        <v/>
      </c>
      <c r="X49" s="70" t="str">
        <f>IF('Control Sample Data'!J48="","",IF(SUM('Control Sample Data'!J$3:J$98)&gt;10,IF(AND(ISNUMBER('Control Sample Data'!J48),'Control Sample Data'!J48&lt;$C$108, 'Control Sample Data'!J48&gt;0),'Control Sample Data'!J48,$C$108),""))</f>
        <v/>
      </c>
      <c r="Y49" s="70" t="str">
        <f>IF('Control Sample Data'!K48="","",IF(SUM('Control Sample Data'!K$3:K$98)&gt;10,IF(AND(ISNUMBER('Control Sample Data'!K48),'Control Sample Data'!K48&lt;$C$108, 'Control Sample Data'!K48&gt;0),'Control Sample Data'!K48,$C$108),""))</f>
        <v/>
      </c>
      <c r="Z49" s="70" t="str">
        <f>IF('Control Sample Data'!L48="","",IF(SUM('Control Sample Data'!L$3:L$98)&gt;10,IF(AND(ISNUMBER('Control Sample Data'!L48),'Control Sample Data'!L48&lt;$C$108, 'Control Sample Data'!L48&gt;0),'Control Sample Data'!L48,$C$108),""))</f>
        <v/>
      </c>
      <c r="AA49" s="70" t="str">
        <f>IF('Control Sample Data'!M48="","",IF(SUM('Control Sample Data'!M$3:M$98)&gt;10,IF(AND(ISNUMBER('Control Sample Data'!M48),'Control Sample Data'!M48&lt;$C$108, 'Control Sample Data'!M48&gt;0),'Control Sample Data'!M48,$C$108),""))</f>
        <v/>
      </c>
      <c r="AB49" s="137" t="str">
        <f>IF('Control Sample Data'!N48="","",IF(SUM('Control Sample Data'!N$3:N$98)&gt;10,IF(AND(ISNUMBER('Control Sample Data'!N48),'Control Sample Data'!N48&lt;$C$108, 'Control Sample Data'!N48&gt;0),'Control Sample Data'!N48,$C$108),""))</f>
        <v/>
      </c>
      <c r="AC49" s="142">
        <f>IF(C49="","",IF(AND('miRNA Table'!$D$4="YES",'miRNA Table'!$D$6="YES"),C49-C$110,C49))</f>
        <v>27.76</v>
      </c>
      <c r="AD49" s="143">
        <f>IF(D49="","",IF(AND('miRNA Table'!$D$4="YES",'miRNA Table'!$D$6="YES"),D49-D$110,D49))</f>
        <v>28.03</v>
      </c>
      <c r="AE49" s="143">
        <f>IF(E49="","",IF(AND('miRNA Table'!$D$4="YES",'miRNA Table'!$D$6="YES"),E49-E$110,E49))</f>
        <v>27.73</v>
      </c>
      <c r="AF49" s="143" t="str">
        <f>IF(F49="","",IF(AND('miRNA Table'!$D$4="YES",'miRNA Table'!$D$6="YES"),F49-F$110,F49))</f>
        <v/>
      </c>
      <c r="AG49" s="143" t="str">
        <f>IF(G49="","",IF(AND('miRNA Table'!$D$4="YES",'miRNA Table'!$D$6="YES"),G49-G$110,G49))</f>
        <v/>
      </c>
      <c r="AH49" s="143" t="str">
        <f>IF(H49="","",IF(AND('miRNA Table'!$D$4="YES",'miRNA Table'!$D$6="YES"),H49-H$110,H49))</f>
        <v/>
      </c>
      <c r="AI49" s="143" t="str">
        <f>IF(I49="","",IF(AND('miRNA Table'!$D$4="YES",'miRNA Table'!$D$6="YES"),I49-I$110,I49))</f>
        <v/>
      </c>
      <c r="AJ49" s="143" t="str">
        <f>IF(J49="","",IF(AND('miRNA Table'!$D$4="YES",'miRNA Table'!$D$6="YES"),J49-J$110,J49))</f>
        <v/>
      </c>
      <c r="AK49" s="143" t="str">
        <f>IF(K49="","",IF(AND('miRNA Table'!$D$4="YES",'miRNA Table'!$D$6="YES"),K49-K$110,K49))</f>
        <v/>
      </c>
      <c r="AL49" s="143" t="str">
        <f>IF(L49="","",IF(AND('miRNA Table'!$D$4="YES",'miRNA Table'!$D$6="YES"),L49-L$110,L49))</f>
        <v/>
      </c>
      <c r="AM49" s="143" t="str">
        <f>IF(M49="","",IF(AND('miRNA Table'!$D$4="YES",'miRNA Table'!$D$6="YES"),M49-M$110,M49))</f>
        <v/>
      </c>
      <c r="AN49" s="144" t="str">
        <f>IF(N49="","",IF(AND('miRNA Table'!$D$4="YES",'miRNA Table'!$D$6="YES"),N49-N$110,N49))</f>
        <v/>
      </c>
      <c r="AO49" s="148">
        <f>IF(Q49="","",IF(AND('miRNA Table'!$D$4="YES",'miRNA Table'!$D$6="YES"),Q49-Q$110,Q49))</f>
        <v>28.59</v>
      </c>
      <c r="AP49" s="149">
        <f>IF(R49="","",IF(AND('miRNA Table'!$D$4="YES",'miRNA Table'!$D$6="YES"),R49-R$110,R49))</f>
        <v>29.01</v>
      </c>
      <c r="AQ49" s="149">
        <f>IF(S49="","",IF(AND('miRNA Table'!$D$4="YES",'miRNA Table'!$D$6="YES"),S49-S$110,S49))</f>
        <v>29.01</v>
      </c>
      <c r="AR49" s="149" t="str">
        <f>IF(T49="","",IF(AND('miRNA Table'!$D$4="YES",'miRNA Table'!$D$6="YES"),T49-T$110,T49))</f>
        <v/>
      </c>
      <c r="AS49" s="149" t="str">
        <f>IF(U49="","",IF(AND('miRNA Table'!$D$4="YES",'miRNA Table'!$D$6="YES"),U49-U$110,U49))</f>
        <v/>
      </c>
      <c r="AT49" s="149" t="str">
        <f>IF(V49="","",IF(AND('miRNA Table'!$D$4="YES",'miRNA Table'!$D$6="YES"),V49-V$110,V49))</f>
        <v/>
      </c>
      <c r="AU49" s="149" t="str">
        <f>IF(W49="","",IF(AND('miRNA Table'!$D$4="YES",'miRNA Table'!$D$6="YES"),W49-W$110,W49))</f>
        <v/>
      </c>
      <c r="AV49" s="149" t="str">
        <f>IF(X49="","",IF(AND('miRNA Table'!$D$4="YES",'miRNA Table'!$D$6="YES"),X49-X$110,X49))</f>
        <v/>
      </c>
      <c r="AW49" s="149" t="str">
        <f>IF(Y49="","",IF(AND('miRNA Table'!$D$4="YES",'miRNA Table'!$D$6="YES"),Y49-Y$110,Y49))</f>
        <v/>
      </c>
      <c r="AX49" s="149" t="str">
        <f>IF(Z49="","",IF(AND('miRNA Table'!$D$4="YES",'miRNA Table'!$D$6="YES"),Z49-Z$110,Z49))</f>
        <v/>
      </c>
      <c r="AY49" s="149" t="str">
        <f>IF(AA49="","",IF(AND('miRNA Table'!$D$4="YES",'miRNA Table'!$D$6="YES"),AA49-AA$110,AA49))</f>
        <v/>
      </c>
      <c r="AZ49" s="150" t="str">
        <f>IF(AB49="","",IF(AND('miRNA Table'!$D$4="YES",'miRNA Table'!$D$6="YES"),AB49-AB$110,AB49))</f>
        <v/>
      </c>
      <c r="BY49" s="68" t="str">
        <f t="shared" si="16"/>
        <v>hsa-miR-100-5p</v>
      </c>
      <c r="BZ49" s="69" t="s">
        <v>75</v>
      </c>
      <c r="CA49" s="70">
        <f t="shared" si="17"/>
        <v>8.2283333333333317</v>
      </c>
      <c r="CB49" s="70">
        <f t="shared" si="18"/>
        <v>8.403333333333336</v>
      </c>
      <c r="CC49" s="70">
        <f t="shared" si="19"/>
        <v>8.1466666666666683</v>
      </c>
      <c r="CD49" s="70" t="str">
        <f t="shared" si="20"/>
        <v/>
      </c>
      <c r="CE49" s="70" t="str">
        <f t="shared" si="21"/>
        <v/>
      </c>
      <c r="CF49" s="70" t="str">
        <f t="shared" si="22"/>
        <v/>
      </c>
      <c r="CG49" s="70" t="str">
        <f t="shared" si="23"/>
        <v/>
      </c>
      <c r="CH49" s="70" t="str">
        <f t="shared" si="24"/>
        <v/>
      </c>
      <c r="CI49" s="70" t="str">
        <f t="shared" si="25"/>
        <v/>
      </c>
      <c r="CJ49" s="70" t="str">
        <f t="shared" si="26"/>
        <v/>
      </c>
      <c r="CK49" s="70" t="str">
        <f t="shared" si="27"/>
        <v/>
      </c>
      <c r="CL49" s="70" t="str">
        <f t="shared" si="28"/>
        <v/>
      </c>
      <c r="CM49" s="70">
        <f t="shared" si="29"/>
        <v>8.7366666666666646</v>
      </c>
      <c r="CN49" s="70">
        <f t="shared" si="30"/>
        <v>9.278333333333336</v>
      </c>
      <c r="CO49" s="70">
        <f t="shared" si="31"/>
        <v>9.115000000000002</v>
      </c>
      <c r="CP49" s="70" t="str">
        <f t="shared" si="32"/>
        <v/>
      </c>
      <c r="CQ49" s="70" t="str">
        <f t="shared" si="33"/>
        <v/>
      </c>
      <c r="CR49" s="70" t="str">
        <f t="shared" si="34"/>
        <v/>
      </c>
      <c r="CS49" s="70" t="str">
        <f t="shared" si="35"/>
        <v/>
      </c>
      <c r="CT49" s="70" t="str">
        <f t="shared" si="36"/>
        <v/>
      </c>
      <c r="CU49" s="70" t="str">
        <f t="shared" si="37"/>
        <v/>
      </c>
      <c r="CV49" s="70" t="str">
        <f t="shared" si="38"/>
        <v/>
      </c>
      <c r="CW49" s="70" t="str">
        <f t="shared" si="39"/>
        <v/>
      </c>
      <c r="CX49" s="70" t="str">
        <f t="shared" si="40"/>
        <v/>
      </c>
      <c r="CY49" s="41">
        <f t="shared" si="41"/>
        <v>8.2594444444444459</v>
      </c>
      <c r="CZ49" s="41">
        <f t="shared" si="42"/>
        <v>9.0433333333333348</v>
      </c>
      <c r="DA49" s="71" t="str">
        <f t="shared" si="43"/>
        <v>hsa-miR-100-5p</v>
      </c>
      <c r="DB49" s="69" t="s">
        <v>165</v>
      </c>
      <c r="DC49" s="72">
        <f t="shared" si="55"/>
        <v>3.3344549351522292E-3</v>
      </c>
      <c r="DD49" s="72">
        <f t="shared" si="56"/>
        <v>2.9535518754684057E-3</v>
      </c>
      <c r="DE49" s="72">
        <f t="shared" si="57"/>
        <v>3.5286531280905508E-3</v>
      </c>
      <c r="DF49" s="72" t="str">
        <f t="shared" si="58"/>
        <v/>
      </c>
      <c r="DG49" s="72" t="str">
        <f t="shared" si="59"/>
        <v/>
      </c>
      <c r="DH49" s="72" t="str">
        <f t="shared" si="60"/>
        <v/>
      </c>
      <c r="DI49" s="72" t="str">
        <f t="shared" si="61"/>
        <v/>
      </c>
      <c r="DJ49" s="72" t="str">
        <f t="shared" si="62"/>
        <v/>
      </c>
      <c r="DK49" s="72" t="str">
        <f t="shared" si="63"/>
        <v/>
      </c>
      <c r="DL49" s="72" t="str">
        <f t="shared" si="64"/>
        <v/>
      </c>
      <c r="DM49" s="72" t="str">
        <f t="shared" si="44"/>
        <v/>
      </c>
      <c r="DN49" s="72" t="str">
        <f t="shared" si="45"/>
        <v/>
      </c>
      <c r="DO49" s="72">
        <f t="shared" si="54"/>
        <v>2.3442356770806048E-3</v>
      </c>
      <c r="DP49" s="72">
        <f t="shared" si="54"/>
        <v>1.6104355795131355E-3</v>
      </c>
      <c r="DQ49" s="72">
        <f t="shared" si="54"/>
        <v>1.8034810756433481E-3</v>
      </c>
      <c r="DR49" s="72" t="str">
        <f t="shared" si="54"/>
        <v/>
      </c>
      <c r="DS49" s="72" t="str">
        <f t="shared" si="54"/>
        <v/>
      </c>
      <c r="DT49" s="72" t="str">
        <f t="shared" si="54"/>
        <v/>
      </c>
      <c r="DU49" s="72" t="str">
        <f t="shared" si="50"/>
        <v/>
      </c>
      <c r="DV49" s="72" t="str">
        <f t="shared" si="50"/>
        <v/>
      </c>
      <c r="DW49" s="72" t="str">
        <f t="shared" si="50"/>
        <v/>
      </c>
      <c r="DX49" s="72" t="str">
        <f t="shared" si="48"/>
        <v/>
      </c>
      <c r="DY49" s="72" t="str">
        <f t="shared" si="46"/>
        <v/>
      </c>
      <c r="DZ49" s="72" t="str">
        <f t="shared" si="47"/>
        <v/>
      </c>
    </row>
    <row r="50" spans="1:130" ht="15" customHeight="1" x14ac:dyDescent="0.25">
      <c r="A50" s="76" t="str">
        <f>'miRNA Table'!B49</f>
        <v>hsa-miR-10b-5p</v>
      </c>
      <c r="B50" s="69" t="s">
        <v>76</v>
      </c>
      <c r="C50" s="70">
        <f>IF('Test Sample Data'!C49="","",IF(SUM('Test Sample Data'!C$3:C$98)&gt;10,IF(AND(ISNUMBER('Test Sample Data'!C49),'Test Sample Data'!C49&lt;$C$108, 'Test Sample Data'!C49&gt;0),'Test Sample Data'!C49,$C$108),""))</f>
        <v>30.64</v>
      </c>
      <c r="D50" s="70">
        <f>IF('Test Sample Data'!D49="","",IF(SUM('Test Sample Data'!D$3:D$98)&gt;10,IF(AND(ISNUMBER('Test Sample Data'!D49),'Test Sample Data'!D49&lt;$C$108, 'Test Sample Data'!D49&gt;0),'Test Sample Data'!D49,$C$108),""))</f>
        <v>30.07</v>
      </c>
      <c r="E50" s="70">
        <f>IF('Test Sample Data'!E49="","",IF(SUM('Test Sample Data'!E$3:E$98)&gt;10,IF(AND(ISNUMBER('Test Sample Data'!E49),'Test Sample Data'!E49&lt;$C$108, 'Test Sample Data'!E49&gt;0),'Test Sample Data'!E49,$C$108),""))</f>
        <v>30.14</v>
      </c>
      <c r="F50" s="70" t="str">
        <f>IF('Test Sample Data'!F49="","",IF(SUM('Test Sample Data'!F$3:F$98)&gt;10,IF(AND(ISNUMBER('Test Sample Data'!F49),'Test Sample Data'!F49&lt;$C$108, 'Test Sample Data'!F49&gt;0),'Test Sample Data'!F49,$C$108),""))</f>
        <v/>
      </c>
      <c r="G50" s="70" t="str">
        <f>IF('Test Sample Data'!G49="","",IF(SUM('Test Sample Data'!G$3:G$98)&gt;10,IF(AND(ISNUMBER('Test Sample Data'!G49),'Test Sample Data'!G49&lt;$C$108, 'Test Sample Data'!G49&gt;0),'Test Sample Data'!G49,$C$108),""))</f>
        <v/>
      </c>
      <c r="H50" s="70" t="str">
        <f>IF('Test Sample Data'!H49="","",IF(SUM('Test Sample Data'!H$3:H$98)&gt;10,IF(AND(ISNUMBER('Test Sample Data'!H49),'Test Sample Data'!H49&lt;$C$108, 'Test Sample Data'!H49&gt;0),'Test Sample Data'!H49,$C$108),""))</f>
        <v/>
      </c>
      <c r="I50" s="70" t="str">
        <f>IF('Test Sample Data'!I49="","",IF(SUM('Test Sample Data'!I$3:I$98)&gt;10,IF(AND(ISNUMBER('Test Sample Data'!I49),'Test Sample Data'!I49&lt;$C$108, 'Test Sample Data'!I49&gt;0),'Test Sample Data'!I49,$C$108),""))</f>
        <v/>
      </c>
      <c r="J50" s="70" t="str">
        <f>IF('Test Sample Data'!J49="","",IF(SUM('Test Sample Data'!J$3:J$98)&gt;10,IF(AND(ISNUMBER('Test Sample Data'!J49),'Test Sample Data'!J49&lt;$C$108, 'Test Sample Data'!J49&gt;0),'Test Sample Data'!J49,$C$108),""))</f>
        <v/>
      </c>
      <c r="K50" s="70" t="str">
        <f>IF('Test Sample Data'!K49="","",IF(SUM('Test Sample Data'!K$3:K$98)&gt;10,IF(AND(ISNUMBER('Test Sample Data'!K49),'Test Sample Data'!K49&lt;$C$108, 'Test Sample Data'!K49&gt;0),'Test Sample Data'!K49,$C$108),""))</f>
        <v/>
      </c>
      <c r="L50" s="70" t="str">
        <f>IF('Test Sample Data'!L49="","",IF(SUM('Test Sample Data'!L$3:L$98)&gt;10,IF(AND(ISNUMBER('Test Sample Data'!L49),'Test Sample Data'!L49&lt;$C$108, 'Test Sample Data'!L49&gt;0),'Test Sample Data'!L49,$C$108),""))</f>
        <v/>
      </c>
      <c r="M50" s="70" t="str">
        <f>IF('Test Sample Data'!M49="","",IF(SUM('Test Sample Data'!M$3:M$98)&gt;10,IF(AND(ISNUMBER('Test Sample Data'!M49),'Test Sample Data'!M49&lt;$C$108, 'Test Sample Data'!M49&gt;0),'Test Sample Data'!M49,$C$108),""))</f>
        <v/>
      </c>
      <c r="N50" s="70" t="str">
        <f>IF('Test Sample Data'!N49="","",IF(SUM('Test Sample Data'!N$3:N$98)&gt;10,IF(AND(ISNUMBER('Test Sample Data'!N49),'Test Sample Data'!N49&lt;$C$108, 'Test Sample Data'!N49&gt;0),'Test Sample Data'!N49,$C$108),""))</f>
        <v/>
      </c>
      <c r="O50" s="69" t="str">
        <f>'miRNA Table'!B49</f>
        <v>hsa-miR-10b-5p</v>
      </c>
      <c r="P50" s="69" t="s">
        <v>76</v>
      </c>
      <c r="Q50" s="70">
        <f>IF('Control Sample Data'!C49="","",IF(SUM('Control Sample Data'!C$3:C$98)&gt;10,IF(AND(ISNUMBER('Control Sample Data'!C49),'Control Sample Data'!C49&lt;$C$108, 'Control Sample Data'!C49&gt;0),'Control Sample Data'!C49,$C$108),""))</f>
        <v>29.41</v>
      </c>
      <c r="R50" s="70">
        <f>IF('Control Sample Data'!D49="","",IF(SUM('Control Sample Data'!D$3:D$98)&gt;10,IF(AND(ISNUMBER('Control Sample Data'!D49),'Control Sample Data'!D49&lt;$C$108, 'Control Sample Data'!D49&gt;0),'Control Sample Data'!D49,$C$108),""))</f>
        <v>29.55</v>
      </c>
      <c r="S50" s="70">
        <f>IF('Control Sample Data'!E49="","",IF(SUM('Control Sample Data'!E$3:E$98)&gt;10,IF(AND(ISNUMBER('Control Sample Data'!E49),'Control Sample Data'!E49&lt;$C$108, 'Control Sample Data'!E49&gt;0),'Control Sample Data'!E49,$C$108),""))</f>
        <v>30.21</v>
      </c>
      <c r="T50" s="70" t="str">
        <f>IF('Control Sample Data'!F49="","",IF(SUM('Control Sample Data'!F$3:F$98)&gt;10,IF(AND(ISNUMBER('Control Sample Data'!F49),'Control Sample Data'!F49&lt;$C$108, 'Control Sample Data'!F49&gt;0),'Control Sample Data'!F49,$C$108),""))</f>
        <v/>
      </c>
      <c r="U50" s="70" t="str">
        <f>IF('Control Sample Data'!G49="","",IF(SUM('Control Sample Data'!G$3:G$98)&gt;10,IF(AND(ISNUMBER('Control Sample Data'!G49),'Control Sample Data'!G49&lt;$C$108, 'Control Sample Data'!G49&gt;0),'Control Sample Data'!G49,$C$108),""))</f>
        <v/>
      </c>
      <c r="V50" s="70" t="str">
        <f>IF('Control Sample Data'!H49="","",IF(SUM('Control Sample Data'!H$3:H$98)&gt;10,IF(AND(ISNUMBER('Control Sample Data'!H49),'Control Sample Data'!H49&lt;$C$108, 'Control Sample Data'!H49&gt;0),'Control Sample Data'!H49,$C$108),""))</f>
        <v/>
      </c>
      <c r="W50" s="70" t="str">
        <f>IF('Control Sample Data'!I49="","",IF(SUM('Control Sample Data'!I$3:I$98)&gt;10,IF(AND(ISNUMBER('Control Sample Data'!I49),'Control Sample Data'!I49&lt;$C$108, 'Control Sample Data'!I49&gt;0),'Control Sample Data'!I49,$C$108),""))</f>
        <v/>
      </c>
      <c r="X50" s="70" t="str">
        <f>IF('Control Sample Data'!J49="","",IF(SUM('Control Sample Data'!J$3:J$98)&gt;10,IF(AND(ISNUMBER('Control Sample Data'!J49),'Control Sample Data'!J49&lt;$C$108, 'Control Sample Data'!J49&gt;0),'Control Sample Data'!J49,$C$108),""))</f>
        <v/>
      </c>
      <c r="Y50" s="70" t="str">
        <f>IF('Control Sample Data'!K49="","",IF(SUM('Control Sample Data'!K$3:K$98)&gt;10,IF(AND(ISNUMBER('Control Sample Data'!K49),'Control Sample Data'!K49&lt;$C$108, 'Control Sample Data'!K49&gt;0),'Control Sample Data'!K49,$C$108),""))</f>
        <v/>
      </c>
      <c r="Z50" s="70" t="str">
        <f>IF('Control Sample Data'!L49="","",IF(SUM('Control Sample Data'!L$3:L$98)&gt;10,IF(AND(ISNUMBER('Control Sample Data'!L49),'Control Sample Data'!L49&lt;$C$108, 'Control Sample Data'!L49&gt;0),'Control Sample Data'!L49,$C$108),""))</f>
        <v/>
      </c>
      <c r="AA50" s="70" t="str">
        <f>IF('Control Sample Data'!M49="","",IF(SUM('Control Sample Data'!M$3:M$98)&gt;10,IF(AND(ISNUMBER('Control Sample Data'!M49),'Control Sample Data'!M49&lt;$C$108, 'Control Sample Data'!M49&gt;0),'Control Sample Data'!M49,$C$108),""))</f>
        <v/>
      </c>
      <c r="AB50" s="137" t="str">
        <f>IF('Control Sample Data'!N49="","",IF(SUM('Control Sample Data'!N$3:N$98)&gt;10,IF(AND(ISNUMBER('Control Sample Data'!N49),'Control Sample Data'!N49&lt;$C$108, 'Control Sample Data'!N49&gt;0),'Control Sample Data'!N49,$C$108),""))</f>
        <v/>
      </c>
      <c r="AC50" s="142">
        <f>IF(C50="","",IF(AND('miRNA Table'!$D$4="YES",'miRNA Table'!$D$6="YES"),C50-C$110,C50))</f>
        <v>30.64</v>
      </c>
      <c r="AD50" s="143">
        <f>IF(D50="","",IF(AND('miRNA Table'!$D$4="YES",'miRNA Table'!$D$6="YES"),D50-D$110,D50))</f>
        <v>30.07</v>
      </c>
      <c r="AE50" s="143">
        <f>IF(E50="","",IF(AND('miRNA Table'!$D$4="YES",'miRNA Table'!$D$6="YES"),E50-E$110,E50))</f>
        <v>30.14</v>
      </c>
      <c r="AF50" s="143" t="str">
        <f>IF(F50="","",IF(AND('miRNA Table'!$D$4="YES",'miRNA Table'!$D$6="YES"),F50-F$110,F50))</f>
        <v/>
      </c>
      <c r="AG50" s="143" t="str">
        <f>IF(G50="","",IF(AND('miRNA Table'!$D$4="YES",'miRNA Table'!$D$6="YES"),G50-G$110,G50))</f>
        <v/>
      </c>
      <c r="AH50" s="143" t="str">
        <f>IF(H50="","",IF(AND('miRNA Table'!$D$4="YES",'miRNA Table'!$D$6="YES"),H50-H$110,H50))</f>
        <v/>
      </c>
      <c r="AI50" s="143" t="str">
        <f>IF(I50="","",IF(AND('miRNA Table'!$D$4="YES",'miRNA Table'!$D$6="YES"),I50-I$110,I50))</f>
        <v/>
      </c>
      <c r="AJ50" s="143" t="str">
        <f>IF(J50="","",IF(AND('miRNA Table'!$D$4="YES",'miRNA Table'!$D$6="YES"),J50-J$110,J50))</f>
        <v/>
      </c>
      <c r="AK50" s="143" t="str">
        <f>IF(K50="","",IF(AND('miRNA Table'!$D$4="YES",'miRNA Table'!$D$6="YES"),K50-K$110,K50))</f>
        <v/>
      </c>
      <c r="AL50" s="143" t="str">
        <f>IF(L50="","",IF(AND('miRNA Table'!$D$4="YES",'miRNA Table'!$D$6="YES"),L50-L$110,L50))</f>
        <v/>
      </c>
      <c r="AM50" s="143" t="str">
        <f>IF(M50="","",IF(AND('miRNA Table'!$D$4="YES",'miRNA Table'!$D$6="YES"),M50-M$110,M50))</f>
        <v/>
      </c>
      <c r="AN50" s="144" t="str">
        <f>IF(N50="","",IF(AND('miRNA Table'!$D$4="YES",'miRNA Table'!$D$6="YES"),N50-N$110,N50))</f>
        <v/>
      </c>
      <c r="AO50" s="148">
        <f>IF(Q50="","",IF(AND('miRNA Table'!$D$4="YES",'miRNA Table'!$D$6="YES"),Q50-Q$110,Q50))</f>
        <v>29.41</v>
      </c>
      <c r="AP50" s="149">
        <f>IF(R50="","",IF(AND('miRNA Table'!$D$4="YES",'miRNA Table'!$D$6="YES"),R50-R$110,R50))</f>
        <v>29.55</v>
      </c>
      <c r="AQ50" s="149">
        <f>IF(S50="","",IF(AND('miRNA Table'!$D$4="YES",'miRNA Table'!$D$6="YES"),S50-S$110,S50))</f>
        <v>30.21</v>
      </c>
      <c r="AR50" s="149" t="str">
        <f>IF(T50="","",IF(AND('miRNA Table'!$D$4="YES",'miRNA Table'!$D$6="YES"),T50-T$110,T50))</f>
        <v/>
      </c>
      <c r="AS50" s="149" t="str">
        <f>IF(U50="","",IF(AND('miRNA Table'!$D$4="YES",'miRNA Table'!$D$6="YES"),U50-U$110,U50))</f>
        <v/>
      </c>
      <c r="AT50" s="149" t="str">
        <f>IF(V50="","",IF(AND('miRNA Table'!$D$4="YES",'miRNA Table'!$D$6="YES"),V50-V$110,V50))</f>
        <v/>
      </c>
      <c r="AU50" s="149" t="str">
        <f>IF(W50="","",IF(AND('miRNA Table'!$D$4="YES",'miRNA Table'!$D$6="YES"),W50-W$110,W50))</f>
        <v/>
      </c>
      <c r="AV50" s="149" t="str">
        <f>IF(X50="","",IF(AND('miRNA Table'!$D$4="YES",'miRNA Table'!$D$6="YES"),X50-X$110,X50))</f>
        <v/>
      </c>
      <c r="AW50" s="149" t="str">
        <f>IF(Y50="","",IF(AND('miRNA Table'!$D$4="YES",'miRNA Table'!$D$6="YES"),Y50-Y$110,Y50))</f>
        <v/>
      </c>
      <c r="AX50" s="149" t="str">
        <f>IF(Z50="","",IF(AND('miRNA Table'!$D$4="YES",'miRNA Table'!$D$6="YES"),Z50-Z$110,Z50))</f>
        <v/>
      </c>
      <c r="AY50" s="149" t="str">
        <f>IF(AA50="","",IF(AND('miRNA Table'!$D$4="YES",'miRNA Table'!$D$6="YES"),AA50-AA$110,AA50))</f>
        <v/>
      </c>
      <c r="AZ50" s="150" t="str">
        <f>IF(AB50="","",IF(AND('miRNA Table'!$D$4="YES",'miRNA Table'!$D$6="YES"),AB50-AB$110,AB50))</f>
        <v/>
      </c>
      <c r="BY50" s="68" t="str">
        <f t="shared" si="16"/>
        <v>hsa-miR-10b-5p</v>
      </c>
      <c r="BZ50" s="69" t="s">
        <v>76</v>
      </c>
      <c r="CA50" s="70">
        <f t="shared" si="17"/>
        <v>11.108333333333331</v>
      </c>
      <c r="CB50" s="70">
        <f t="shared" si="18"/>
        <v>10.443333333333335</v>
      </c>
      <c r="CC50" s="70">
        <f t="shared" si="19"/>
        <v>10.556666666666668</v>
      </c>
      <c r="CD50" s="70" t="str">
        <f t="shared" si="20"/>
        <v/>
      </c>
      <c r="CE50" s="70" t="str">
        <f t="shared" si="21"/>
        <v/>
      </c>
      <c r="CF50" s="70" t="str">
        <f t="shared" si="22"/>
        <v/>
      </c>
      <c r="CG50" s="70" t="str">
        <f t="shared" si="23"/>
        <v/>
      </c>
      <c r="CH50" s="70" t="str">
        <f t="shared" si="24"/>
        <v/>
      </c>
      <c r="CI50" s="70" t="str">
        <f t="shared" si="25"/>
        <v/>
      </c>
      <c r="CJ50" s="70" t="str">
        <f t="shared" si="26"/>
        <v/>
      </c>
      <c r="CK50" s="70" t="str">
        <f t="shared" si="27"/>
        <v/>
      </c>
      <c r="CL50" s="70" t="str">
        <f t="shared" si="28"/>
        <v/>
      </c>
      <c r="CM50" s="70">
        <f t="shared" si="29"/>
        <v>9.5566666666666649</v>
      </c>
      <c r="CN50" s="70">
        <f t="shared" si="30"/>
        <v>9.8183333333333351</v>
      </c>
      <c r="CO50" s="70">
        <f t="shared" si="31"/>
        <v>10.315000000000001</v>
      </c>
      <c r="CP50" s="70" t="str">
        <f t="shared" si="32"/>
        <v/>
      </c>
      <c r="CQ50" s="70" t="str">
        <f t="shared" si="33"/>
        <v/>
      </c>
      <c r="CR50" s="70" t="str">
        <f t="shared" si="34"/>
        <v/>
      </c>
      <c r="CS50" s="70" t="str">
        <f t="shared" si="35"/>
        <v/>
      </c>
      <c r="CT50" s="70" t="str">
        <f t="shared" si="36"/>
        <v/>
      </c>
      <c r="CU50" s="70" t="str">
        <f t="shared" si="37"/>
        <v/>
      </c>
      <c r="CV50" s="70" t="str">
        <f t="shared" si="38"/>
        <v/>
      </c>
      <c r="CW50" s="70" t="str">
        <f t="shared" si="39"/>
        <v/>
      </c>
      <c r="CX50" s="70" t="str">
        <f t="shared" si="40"/>
        <v/>
      </c>
      <c r="CY50" s="41">
        <f t="shared" si="41"/>
        <v>10.702777777777778</v>
      </c>
      <c r="CZ50" s="41">
        <f t="shared" si="42"/>
        <v>9.8966666666666665</v>
      </c>
      <c r="DA50" s="71" t="str">
        <f t="shared" si="43"/>
        <v>hsa-miR-10b-5p</v>
      </c>
      <c r="DB50" s="69" t="s">
        <v>166</v>
      </c>
      <c r="DC50" s="72">
        <f t="shared" si="55"/>
        <v>4.5295855319399977E-4</v>
      </c>
      <c r="DD50" s="72">
        <f t="shared" si="56"/>
        <v>7.1819671102829521E-4</v>
      </c>
      <c r="DE50" s="72">
        <f t="shared" si="57"/>
        <v>6.6393670547502395E-4</v>
      </c>
      <c r="DF50" s="72" t="str">
        <f t="shared" si="58"/>
        <v/>
      </c>
      <c r="DG50" s="72" t="str">
        <f t="shared" si="59"/>
        <v/>
      </c>
      <c r="DH50" s="72" t="str">
        <f t="shared" si="60"/>
        <v/>
      </c>
      <c r="DI50" s="72" t="str">
        <f t="shared" si="61"/>
        <v/>
      </c>
      <c r="DJ50" s="72" t="str">
        <f t="shared" si="62"/>
        <v/>
      </c>
      <c r="DK50" s="72" t="str">
        <f t="shared" si="63"/>
        <v/>
      </c>
      <c r="DL50" s="72" t="str">
        <f t="shared" si="64"/>
        <v/>
      </c>
      <c r="DM50" s="72" t="str">
        <f t="shared" si="44"/>
        <v/>
      </c>
      <c r="DN50" s="72" t="str">
        <f t="shared" si="45"/>
        <v/>
      </c>
      <c r="DO50" s="72">
        <f t="shared" si="54"/>
        <v>1.3278734109500516E-3</v>
      </c>
      <c r="DP50" s="72">
        <f t="shared" si="54"/>
        <v>1.1076107425202156E-3</v>
      </c>
      <c r="DQ50" s="72">
        <f t="shared" si="54"/>
        <v>7.850107331476081E-4</v>
      </c>
      <c r="DR50" s="72" t="str">
        <f t="shared" si="54"/>
        <v/>
      </c>
      <c r="DS50" s="72" t="str">
        <f t="shared" si="54"/>
        <v/>
      </c>
      <c r="DT50" s="72" t="str">
        <f t="shared" si="54"/>
        <v/>
      </c>
      <c r="DU50" s="72" t="str">
        <f t="shared" si="50"/>
        <v/>
      </c>
      <c r="DV50" s="72" t="str">
        <f t="shared" si="50"/>
        <v/>
      </c>
      <c r="DW50" s="72" t="str">
        <f t="shared" si="50"/>
        <v/>
      </c>
      <c r="DX50" s="72" t="str">
        <f t="shared" si="48"/>
        <v/>
      </c>
      <c r="DY50" s="72" t="str">
        <f t="shared" si="46"/>
        <v/>
      </c>
      <c r="DZ50" s="72" t="str">
        <f t="shared" si="47"/>
        <v/>
      </c>
    </row>
    <row r="51" spans="1:130" ht="15" customHeight="1" x14ac:dyDescent="0.25">
      <c r="A51" s="76" t="str">
        <f>'miRNA Table'!B50</f>
        <v>hsa-miR-155-5p</v>
      </c>
      <c r="B51" s="69" t="s">
        <v>77</v>
      </c>
      <c r="C51" s="70">
        <f>IF('Test Sample Data'!C50="","",IF(SUM('Test Sample Data'!C$3:C$98)&gt;10,IF(AND(ISNUMBER('Test Sample Data'!C50),'Test Sample Data'!C50&lt;$C$108, 'Test Sample Data'!C50&gt;0),'Test Sample Data'!C50,$C$108),""))</f>
        <v>34.08</v>
      </c>
      <c r="D51" s="70">
        <f>IF('Test Sample Data'!D50="","",IF(SUM('Test Sample Data'!D$3:D$98)&gt;10,IF(AND(ISNUMBER('Test Sample Data'!D50),'Test Sample Data'!D50&lt;$C$108, 'Test Sample Data'!D50&gt;0),'Test Sample Data'!D50,$C$108),""))</f>
        <v>35</v>
      </c>
      <c r="E51" s="70">
        <f>IF('Test Sample Data'!E50="","",IF(SUM('Test Sample Data'!E$3:E$98)&gt;10,IF(AND(ISNUMBER('Test Sample Data'!E50),'Test Sample Data'!E50&lt;$C$108, 'Test Sample Data'!E50&gt;0),'Test Sample Data'!E50,$C$108),""))</f>
        <v>34.479999999999997</v>
      </c>
      <c r="F51" s="70" t="str">
        <f>IF('Test Sample Data'!F50="","",IF(SUM('Test Sample Data'!F$3:F$98)&gt;10,IF(AND(ISNUMBER('Test Sample Data'!F50),'Test Sample Data'!F50&lt;$C$108, 'Test Sample Data'!F50&gt;0),'Test Sample Data'!F50,$C$108),""))</f>
        <v/>
      </c>
      <c r="G51" s="70" t="str">
        <f>IF('Test Sample Data'!G50="","",IF(SUM('Test Sample Data'!G$3:G$98)&gt;10,IF(AND(ISNUMBER('Test Sample Data'!G50),'Test Sample Data'!G50&lt;$C$108, 'Test Sample Data'!G50&gt;0),'Test Sample Data'!G50,$C$108),""))</f>
        <v/>
      </c>
      <c r="H51" s="70" t="str">
        <f>IF('Test Sample Data'!H50="","",IF(SUM('Test Sample Data'!H$3:H$98)&gt;10,IF(AND(ISNUMBER('Test Sample Data'!H50),'Test Sample Data'!H50&lt;$C$108, 'Test Sample Data'!H50&gt;0),'Test Sample Data'!H50,$C$108),""))</f>
        <v/>
      </c>
      <c r="I51" s="70" t="str">
        <f>IF('Test Sample Data'!I50="","",IF(SUM('Test Sample Data'!I$3:I$98)&gt;10,IF(AND(ISNUMBER('Test Sample Data'!I50),'Test Sample Data'!I50&lt;$C$108, 'Test Sample Data'!I50&gt;0),'Test Sample Data'!I50,$C$108),""))</f>
        <v/>
      </c>
      <c r="J51" s="70" t="str">
        <f>IF('Test Sample Data'!J50="","",IF(SUM('Test Sample Data'!J$3:J$98)&gt;10,IF(AND(ISNUMBER('Test Sample Data'!J50),'Test Sample Data'!J50&lt;$C$108, 'Test Sample Data'!J50&gt;0),'Test Sample Data'!J50,$C$108),""))</f>
        <v/>
      </c>
      <c r="K51" s="70" t="str">
        <f>IF('Test Sample Data'!K50="","",IF(SUM('Test Sample Data'!K$3:K$98)&gt;10,IF(AND(ISNUMBER('Test Sample Data'!K50),'Test Sample Data'!K50&lt;$C$108, 'Test Sample Data'!K50&gt;0),'Test Sample Data'!K50,$C$108),""))</f>
        <v/>
      </c>
      <c r="L51" s="70" t="str">
        <f>IF('Test Sample Data'!L50="","",IF(SUM('Test Sample Data'!L$3:L$98)&gt;10,IF(AND(ISNUMBER('Test Sample Data'!L50),'Test Sample Data'!L50&lt;$C$108, 'Test Sample Data'!L50&gt;0),'Test Sample Data'!L50,$C$108),""))</f>
        <v/>
      </c>
      <c r="M51" s="70" t="str">
        <f>IF('Test Sample Data'!M50="","",IF(SUM('Test Sample Data'!M$3:M$98)&gt;10,IF(AND(ISNUMBER('Test Sample Data'!M50),'Test Sample Data'!M50&lt;$C$108, 'Test Sample Data'!M50&gt;0),'Test Sample Data'!M50,$C$108),""))</f>
        <v/>
      </c>
      <c r="N51" s="70" t="str">
        <f>IF('Test Sample Data'!N50="","",IF(SUM('Test Sample Data'!N$3:N$98)&gt;10,IF(AND(ISNUMBER('Test Sample Data'!N50),'Test Sample Data'!N50&lt;$C$108, 'Test Sample Data'!N50&gt;0),'Test Sample Data'!N50,$C$108),""))</f>
        <v/>
      </c>
      <c r="O51" s="69" t="str">
        <f>'miRNA Table'!B50</f>
        <v>hsa-miR-155-5p</v>
      </c>
      <c r="P51" s="69" t="s">
        <v>77</v>
      </c>
      <c r="Q51" s="70">
        <f>IF('Control Sample Data'!C50="","",IF(SUM('Control Sample Data'!C$3:C$98)&gt;10,IF(AND(ISNUMBER('Control Sample Data'!C50),'Control Sample Data'!C50&lt;$C$108, 'Control Sample Data'!C50&gt;0),'Control Sample Data'!C50,$C$108),""))</f>
        <v>31.5</v>
      </c>
      <c r="R51" s="70">
        <f>IF('Control Sample Data'!D50="","",IF(SUM('Control Sample Data'!D$3:D$98)&gt;10,IF(AND(ISNUMBER('Control Sample Data'!D50),'Control Sample Data'!D50&lt;$C$108, 'Control Sample Data'!D50&gt;0),'Control Sample Data'!D50,$C$108),""))</f>
        <v>30.32</v>
      </c>
      <c r="S51" s="70">
        <f>IF('Control Sample Data'!E50="","",IF(SUM('Control Sample Data'!E$3:E$98)&gt;10,IF(AND(ISNUMBER('Control Sample Data'!E50),'Control Sample Data'!E50&lt;$C$108, 'Control Sample Data'!E50&gt;0),'Control Sample Data'!E50,$C$108),""))</f>
        <v>30.7</v>
      </c>
      <c r="T51" s="70" t="str">
        <f>IF('Control Sample Data'!F50="","",IF(SUM('Control Sample Data'!F$3:F$98)&gt;10,IF(AND(ISNUMBER('Control Sample Data'!F50),'Control Sample Data'!F50&lt;$C$108, 'Control Sample Data'!F50&gt;0),'Control Sample Data'!F50,$C$108),""))</f>
        <v/>
      </c>
      <c r="U51" s="70" t="str">
        <f>IF('Control Sample Data'!G50="","",IF(SUM('Control Sample Data'!G$3:G$98)&gt;10,IF(AND(ISNUMBER('Control Sample Data'!G50),'Control Sample Data'!G50&lt;$C$108, 'Control Sample Data'!G50&gt;0),'Control Sample Data'!G50,$C$108),""))</f>
        <v/>
      </c>
      <c r="V51" s="70" t="str">
        <f>IF('Control Sample Data'!H50="","",IF(SUM('Control Sample Data'!H$3:H$98)&gt;10,IF(AND(ISNUMBER('Control Sample Data'!H50),'Control Sample Data'!H50&lt;$C$108, 'Control Sample Data'!H50&gt;0),'Control Sample Data'!H50,$C$108),""))</f>
        <v/>
      </c>
      <c r="W51" s="70" t="str">
        <f>IF('Control Sample Data'!I50="","",IF(SUM('Control Sample Data'!I$3:I$98)&gt;10,IF(AND(ISNUMBER('Control Sample Data'!I50),'Control Sample Data'!I50&lt;$C$108, 'Control Sample Data'!I50&gt;0),'Control Sample Data'!I50,$C$108),""))</f>
        <v/>
      </c>
      <c r="X51" s="70" t="str">
        <f>IF('Control Sample Data'!J50="","",IF(SUM('Control Sample Data'!J$3:J$98)&gt;10,IF(AND(ISNUMBER('Control Sample Data'!J50),'Control Sample Data'!J50&lt;$C$108, 'Control Sample Data'!J50&gt;0),'Control Sample Data'!J50,$C$108),""))</f>
        <v/>
      </c>
      <c r="Y51" s="70" t="str">
        <f>IF('Control Sample Data'!K50="","",IF(SUM('Control Sample Data'!K$3:K$98)&gt;10,IF(AND(ISNUMBER('Control Sample Data'!K50),'Control Sample Data'!K50&lt;$C$108, 'Control Sample Data'!K50&gt;0),'Control Sample Data'!K50,$C$108),""))</f>
        <v/>
      </c>
      <c r="Z51" s="70" t="str">
        <f>IF('Control Sample Data'!L50="","",IF(SUM('Control Sample Data'!L$3:L$98)&gt;10,IF(AND(ISNUMBER('Control Sample Data'!L50),'Control Sample Data'!L50&lt;$C$108, 'Control Sample Data'!L50&gt;0),'Control Sample Data'!L50,$C$108),""))</f>
        <v/>
      </c>
      <c r="AA51" s="70" t="str">
        <f>IF('Control Sample Data'!M50="","",IF(SUM('Control Sample Data'!M$3:M$98)&gt;10,IF(AND(ISNUMBER('Control Sample Data'!M50),'Control Sample Data'!M50&lt;$C$108, 'Control Sample Data'!M50&gt;0),'Control Sample Data'!M50,$C$108),""))</f>
        <v/>
      </c>
      <c r="AB51" s="137" t="str">
        <f>IF('Control Sample Data'!N50="","",IF(SUM('Control Sample Data'!N$3:N$98)&gt;10,IF(AND(ISNUMBER('Control Sample Data'!N50),'Control Sample Data'!N50&lt;$C$108, 'Control Sample Data'!N50&gt;0),'Control Sample Data'!N50,$C$108),""))</f>
        <v/>
      </c>
      <c r="AC51" s="142">
        <f>IF(C51="","",IF(AND('miRNA Table'!$D$4="YES",'miRNA Table'!$D$6="YES"),C51-C$110,C51))</f>
        <v>34.08</v>
      </c>
      <c r="AD51" s="143">
        <f>IF(D51="","",IF(AND('miRNA Table'!$D$4="YES",'miRNA Table'!$D$6="YES"),D51-D$110,D51))</f>
        <v>35</v>
      </c>
      <c r="AE51" s="143">
        <f>IF(E51="","",IF(AND('miRNA Table'!$D$4="YES",'miRNA Table'!$D$6="YES"),E51-E$110,E51))</f>
        <v>34.479999999999997</v>
      </c>
      <c r="AF51" s="143" t="str">
        <f>IF(F51="","",IF(AND('miRNA Table'!$D$4="YES",'miRNA Table'!$D$6="YES"),F51-F$110,F51))</f>
        <v/>
      </c>
      <c r="AG51" s="143" t="str">
        <f>IF(G51="","",IF(AND('miRNA Table'!$D$4="YES",'miRNA Table'!$D$6="YES"),G51-G$110,G51))</f>
        <v/>
      </c>
      <c r="AH51" s="143" t="str">
        <f>IF(H51="","",IF(AND('miRNA Table'!$D$4="YES",'miRNA Table'!$D$6="YES"),H51-H$110,H51))</f>
        <v/>
      </c>
      <c r="AI51" s="143" t="str">
        <f>IF(I51="","",IF(AND('miRNA Table'!$D$4="YES",'miRNA Table'!$D$6="YES"),I51-I$110,I51))</f>
        <v/>
      </c>
      <c r="AJ51" s="143" t="str">
        <f>IF(J51="","",IF(AND('miRNA Table'!$D$4="YES",'miRNA Table'!$D$6="YES"),J51-J$110,J51))</f>
        <v/>
      </c>
      <c r="AK51" s="143" t="str">
        <f>IF(K51="","",IF(AND('miRNA Table'!$D$4="YES",'miRNA Table'!$D$6="YES"),K51-K$110,K51))</f>
        <v/>
      </c>
      <c r="AL51" s="143" t="str">
        <f>IF(L51="","",IF(AND('miRNA Table'!$D$4="YES",'miRNA Table'!$D$6="YES"),L51-L$110,L51))</f>
        <v/>
      </c>
      <c r="AM51" s="143" t="str">
        <f>IF(M51="","",IF(AND('miRNA Table'!$D$4="YES",'miRNA Table'!$D$6="YES"),M51-M$110,M51))</f>
        <v/>
      </c>
      <c r="AN51" s="144" t="str">
        <f>IF(N51="","",IF(AND('miRNA Table'!$D$4="YES",'miRNA Table'!$D$6="YES"),N51-N$110,N51))</f>
        <v/>
      </c>
      <c r="AO51" s="148">
        <f>IF(Q51="","",IF(AND('miRNA Table'!$D$4="YES",'miRNA Table'!$D$6="YES"),Q51-Q$110,Q51))</f>
        <v>31.5</v>
      </c>
      <c r="AP51" s="149">
        <f>IF(R51="","",IF(AND('miRNA Table'!$D$4="YES",'miRNA Table'!$D$6="YES"),R51-R$110,R51))</f>
        <v>30.32</v>
      </c>
      <c r="AQ51" s="149">
        <f>IF(S51="","",IF(AND('miRNA Table'!$D$4="YES",'miRNA Table'!$D$6="YES"),S51-S$110,S51))</f>
        <v>30.7</v>
      </c>
      <c r="AR51" s="149" t="str">
        <f>IF(T51="","",IF(AND('miRNA Table'!$D$4="YES",'miRNA Table'!$D$6="YES"),T51-T$110,T51))</f>
        <v/>
      </c>
      <c r="AS51" s="149" t="str">
        <f>IF(U51="","",IF(AND('miRNA Table'!$D$4="YES",'miRNA Table'!$D$6="YES"),U51-U$110,U51))</f>
        <v/>
      </c>
      <c r="AT51" s="149" t="str">
        <f>IF(V51="","",IF(AND('miRNA Table'!$D$4="YES",'miRNA Table'!$D$6="YES"),V51-V$110,V51))</f>
        <v/>
      </c>
      <c r="AU51" s="149" t="str">
        <f>IF(W51="","",IF(AND('miRNA Table'!$D$4="YES",'miRNA Table'!$D$6="YES"),W51-W$110,W51))</f>
        <v/>
      </c>
      <c r="AV51" s="149" t="str">
        <f>IF(X51="","",IF(AND('miRNA Table'!$D$4="YES",'miRNA Table'!$D$6="YES"),X51-X$110,X51))</f>
        <v/>
      </c>
      <c r="AW51" s="149" t="str">
        <f>IF(Y51="","",IF(AND('miRNA Table'!$D$4="YES",'miRNA Table'!$D$6="YES"),Y51-Y$110,Y51))</f>
        <v/>
      </c>
      <c r="AX51" s="149" t="str">
        <f>IF(Z51="","",IF(AND('miRNA Table'!$D$4="YES",'miRNA Table'!$D$6="YES"),Z51-Z$110,Z51))</f>
        <v/>
      </c>
      <c r="AY51" s="149" t="str">
        <f>IF(AA51="","",IF(AND('miRNA Table'!$D$4="YES",'miRNA Table'!$D$6="YES"),AA51-AA$110,AA51))</f>
        <v/>
      </c>
      <c r="AZ51" s="150" t="str">
        <f>IF(AB51="","",IF(AND('miRNA Table'!$D$4="YES",'miRNA Table'!$D$6="YES"),AB51-AB$110,AB51))</f>
        <v/>
      </c>
      <c r="BY51" s="68" t="str">
        <f t="shared" si="16"/>
        <v>hsa-miR-155-5p</v>
      </c>
      <c r="BZ51" s="69" t="s">
        <v>77</v>
      </c>
      <c r="CA51" s="70">
        <f t="shared" si="17"/>
        <v>14.548333333333328</v>
      </c>
      <c r="CB51" s="70">
        <f t="shared" si="18"/>
        <v>15.373333333333335</v>
      </c>
      <c r="CC51" s="70">
        <f t="shared" si="19"/>
        <v>14.896666666666665</v>
      </c>
      <c r="CD51" s="70" t="str">
        <f t="shared" si="20"/>
        <v/>
      </c>
      <c r="CE51" s="70" t="str">
        <f t="shared" si="21"/>
        <v/>
      </c>
      <c r="CF51" s="70" t="str">
        <f t="shared" si="22"/>
        <v/>
      </c>
      <c r="CG51" s="70" t="str">
        <f t="shared" si="23"/>
        <v/>
      </c>
      <c r="CH51" s="70" t="str">
        <f t="shared" si="24"/>
        <v/>
      </c>
      <c r="CI51" s="70" t="str">
        <f t="shared" si="25"/>
        <v/>
      </c>
      <c r="CJ51" s="70" t="str">
        <f t="shared" si="26"/>
        <v/>
      </c>
      <c r="CK51" s="70" t="str">
        <f t="shared" si="27"/>
        <v/>
      </c>
      <c r="CL51" s="70" t="str">
        <f t="shared" si="28"/>
        <v/>
      </c>
      <c r="CM51" s="70">
        <f t="shared" si="29"/>
        <v>11.646666666666665</v>
      </c>
      <c r="CN51" s="70">
        <f t="shared" si="30"/>
        <v>10.588333333333335</v>
      </c>
      <c r="CO51" s="70">
        <f t="shared" si="31"/>
        <v>10.805</v>
      </c>
      <c r="CP51" s="70" t="str">
        <f t="shared" si="32"/>
        <v/>
      </c>
      <c r="CQ51" s="70" t="str">
        <f t="shared" si="33"/>
        <v/>
      </c>
      <c r="CR51" s="70" t="str">
        <f t="shared" si="34"/>
        <v/>
      </c>
      <c r="CS51" s="70" t="str">
        <f t="shared" si="35"/>
        <v/>
      </c>
      <c r="CT51" s="70" t="str">
        <f t="shared" si="36"/>
        <v/>
      </c>
      <c r="CU51" s="70" t="str">
        <f t="shared" si="37"/>
        <v/>
      </c>
      <c r="CV51" s="70" t="str">
        <f t="shared" si="38"/>
        <v/>
      </c>
      <c r="CW51" s="70" t="str">
        <f t="shared" si="39"/>
        <v/>
      </c>
      <c r="CX51" s="70" t="str">
        <f t="shared" si="40"/>
        <v/>
      </c>
      <c r="CY51" s="41">
        <f t="shared" si="41"/>
        <v>14.939444444444442</v>
      </c>
      <c r="CZ51" s="41">
        <f t="shared" si="42"/>
        <v>11.013333333333334</v>
      </c>
      <c r="DA51" s="71" t="str">
        <f t="shared" si="43"/>
        <v>hsa-miR-155-5p</v>
      </c>
      <c r="DB51" s="69" t="s">
        <v>167</v>
      </c>
      <c r="DC51" s="72">
        <f t="shared" si="55"/>
        <v>4.1736428230164282E-5</v>
      </c>
      <c r="DD51" s="72">
        <f t="shared" si="56"/>
        <v>2.3559470927800502E-5</v>
      </c>
      <c r="DE51" s="72">
        <f t="shared" si="57"/>
        <v>3.2783589111733606E-5</v>
      </c>
      <c r="DF51" s="72" t="str">
        <f t="shared" si="58"/>
        <v/>
      </c>
      <c r="DG51" s="72" t="str">
        <f t="shared" si="59"/>
        <v/>
      </c>
      <c r="DH51" s="72" t="str">
        <f t="shared" si="60"/>
        <v/>
      </c>
      <c r="DI51" s="72" t="str">
        <f t="shared" si="61"/>
        <v/>
      </c>
      <c r="DJ51" s="72" t="str">
        <f t="shared" si="62"/>
        <v/>
      </c>
      <c r="DK51" s="72" t="str">
        <f t="shared" si="63"/>
        <v/>
      </c>
      <c r="DL51" s="72" t="str">
        <f t="shared" si="64"/>
        <v/>
      </c>
      <c r="DM51" s="72" t="str">
        <f t="shared" si="44"/>
        <v/>
      </c>
      <c r="DN51" s="72" t="str">
        <f t="shared" si="45"/>
        <v/>
      </c>
      <c r="DO51" s="72">
        <f t="shared" si="54"/>
        <v>3.1189181941599498E-4</v>
      </c>
      <c r="DP51" s="72">
        <f t="shared" ref="DP51:DX93" si="65">IF(CN51="","",POWER(2, -CN51))</f>
        <v>6.4952229448619035E-4</v>
      </c>
      <c r="DQ51" s="72">
        <f t="shared" si="65"/>
        <v>5.589473440423266E-4</v>
      </c>
      <c r="DR51" s="72" t="str">
        <f t="shared" si="65"/>
        <v/>
      </c>
      <c r="DS51" s="72" t="str">
        <f t="shared" si="65"/>
        <v/>
      </c>
      <c r="DT51" s="72" t="str">
        <f t="shared" si="65"/>
        <v/>
      </c>
      <c r="DU51" s="72" t="str">
        <f t="shared" si="50"/>
        <v/>
      </c>
      <c r="DV51" s="72" t="str">
        <f t="shared" si="50"/>
        <v/>
      </c>
      <c r="DW51" s="72" t="str">
        <f t="shared" si="50"/>
        <v/>
      </c>
      <c r="DX51" s="72" t="str">
        <f t="shared" si="48"/>
        <v/>
      </c>
      <c r="DY51" s="72" t="str">
        <f t="shared" si="46"/>
        <v/>
      </c>
      <c r="DZ51" s="72" t="str">
        <f t="shared" si="47"/>
        <v/>
      </c>
    </row>
    <row r="52" spans="1:130" ht="15" customHeight="1" x14ac:dyDescent="0.25">
      <c r="A52" s="76" t="str">
        <f>'miRNA Table'!B51</f>
        <v>hsa-miR-1-3p</v>
      </c>
      <c r="B52" s="69" t="s">
        <v>78</v>
      </c>
      <c r="C52" s="70">
        <f>IF('Test Sample Data'!C51="","",IF(SUM('Test Sample Data'!C$3:C$98)&gt;10,IF(AND(ISNUMBER('Test Sample Data'!C51),'Test Sample Data'!C51&lt;$C$108, 'Test Sample Data'!C51&gt;0),'Test Sample Data'!C51,$C$108),""))</f>
        <v>33.35</v>
      </c>
      <c r="D52" s="70">
        <f>IF('Test Sample Data'!D51="","",IF(SUM('Test Sample Data'!D$3:D$98)&gt;10,IF(AND(ISNUMBER('Test Sample Data'!D51),'Test Sample Data'!D51&lt;$C$108, 'Test Sample Data'!D51&gt;0),'Test Sample Data'!D51,$C$108),""))</f>
        <v>32.33</v>
      </c>
      <c r="E52" s="70">
        <f>IF('Test Sample Data'!E51="","",IF(SUM('Test Sample Data'!E$3:E$98)&gt;10,IF(AND(ISNUMBER('Test Sample Data'!E51),'Test Sample Data'!E51&lt;$C$108, 'Test Sample Data'!E51&gt;0),'Test Sample Data'!E51,$C$108),""))</f>
        <v>33.56</v>
      </c>
      <c r="F52" s="70" t="str">
        <f>IF('Test Sample Data'!F51="","",IF(SUM('Test Sample Data'!F$3:F$98)&gt;10,IF(AND(ISNUMBER('Test Sample Data'!F51),'Test Sample Data'!F51&lt;$C$108, 'Test Sample Data'!F51&gt;0),'Test Sample Data'!F51,$C$108),""))</f>
        <v/>
      </c>
      <c r="G52" s="70" t="str">
        <f>IF('Test Sample Data'!G51="","",IF(SUM('Test Sample Data'!G$3:G$98)&gt;10,IF(AND(ISNUMBER('Test Sample Data'!G51),'Test Sample Data'!G51&lt;$C$108, 'Test Sample Data'!G51&gt;0),'Test Sample Data'!G51,$C$108),""))</f>
        <v/>
      </c>
      <c r="H52" s="70" t="str">
        <f>IF('Test Sample Data'!H51="","",IF(SUM('Test Sample Data'!H$3:H$98)&gt;10,IF(AND(ISNUMBER('Test Sample Data'!H51),'Test Sample Data'!H51&lt;$C$108, 'Test Sample Data'!H51&gt;0),'Test Sample Data'!H51,$C$108),""))</f>
        <v/>
      </c>
      <c r="I52" s="70" t="str">
        <f>IF('Test Sample Data'!I51="","",IF(SUM('Test Sample Data'!I$3:I$98)&gt;10,IF(AND(ISNUMBER('Test Sample Data'!I51),'Test Sample Data'!I51&lt;$C$108, 'Test Sample Data'!I51&gt;0),'Test Sample Data'!I51,$C$108),""))</f>
        <v/>
      </c>
      <c r="J52" s="70" t="str">
        <f>IF('Test Sample Data'!J51="","",IF(SUM('Test Sample Data'!J$3:J$98)&gt;10,IF(AND(ISNUMBER('Test Sample Data'!J51),'Test Sample Data'!J51&lt;$C$108, 'Test Sample Data'!J51&gt;0),'Test Sample Data'!J51,$C$108),""))</f>
        <v/>
      </c>
      <c r="K52" s="70" t="str">
        <f>IF('Test Sample Data'!K51="","",IF(SUM('Test Sample Data'!K$3:K$98)&gt;10,IF(AND(ISNUMBER('Test Sample Data'!K51),'Test Sample Data'!K51&lt;$C$108, 'Test Sample Data'!K51&gt;0),'Test Sample Data'!K51,$C$108),""))</f>
        <v/>
      </c>
      <c r="L52" s="70" t="str">
        <f>IF('Test Sample Data'!L51="","",IF(SUM('Test Sample Data'!L$3:L$98)&gt;10,IF(AND(ISNUMBER('Test Sample Data'!L51),'Test Sample Data'!L51&lt;$C$108, 'Test Sample Data'!L51&gt;0),'Test Sample Data'!L51,$C$108),""))</f>
        <v/>
      </c>
      <c r="M52" s="70" t="str">
        <f>IF('Test Sample Data'!M51="","",IF(SUM('Test Sample Data'!M$3:M$98)&gt;10,IF(AND(ISNUMBER('Test Sample Data'!M51),'Test Sample Data'!M51&lt;$C$108, 'Test Sample Data'!M51&gt;0),'Test Sample Data'!M51,$C$108),""))</f>
        <v/>
      </c>
      <c r="N52" s="70" t="str">
        <f>IF('Test Sample Data'!N51="","",IF(SUM('Test Sample Data'!N$3:N$98)&gt;10,IF(AND(ISNUMBER('Test Sample Data'!N51),'Test Sample Data'!N51&lt;$C$108, 'Test Sample Data'!N51&gt;0),'Test Sample Data'!N51,$C$108),""))</f>
        <v/>
      </c>
      <c r="O52" s="69" t="str">
        <f>'miRNA Table'!B51</f>
        <v>hsa-miR-1-3p</v>
      </c>
      <c r="P52" s="69" t="s">
        <v>78</v>
      </c>
      <c r="Q52" s="70">
        <f>IF('Control Sample Data'!C51="","",IF(SUM('Control Sample Data'!C$3:C$98)&gt;10,IF(AND(ISNUMBER('Control Sample Data'!C51),'Control Sample Data'!C51&lt;$C$108, 'Control Sample Data'!C51&gt;0),'Control Sample Data'!C51,$C$108),""))</f>
        <v>32.74</v>
      </c>
      <c r="R52" s="70">
        <f>IF('Control Sample Data'!D51="","",IF(SUM('Control Sample Data'!D$3:D$98)&gt;10,IF(AND(ISNUMBER('Control Sample Data'!D51),'Control Sample Data'!D51&lt;$C$108, 'Control Sample Data'!D51&gt;0),'Control Sample Data'!D51,$C$108),""))</f>
        <v>35</v>
      </c>
      <c r="S52" s="70">
        <f>IF('Control Sample Data'!E51="","",IF(SUM('Control Sample Data'!E$3:E$98)&gt;10,IF(AND(ISNUMBER('Control Sample Data'!E51),'Control Sample Data'!E51&lt;$C$108, 'Control Sample Data'!E51&gt;0),'Control Sample Data'!E51,$C$108),""))</f>
        <v>33.520000000000003</v>
      </c>
      <c r="T52" s="70" t="str">
        <f>IF('Control Sample Data'!F51="","",IF(SUM('Control Sample Data'!F$3:F$98)&gt;10,IF(AND(ISNUMBER('Control Sample Data'!F51),'Control Sample Data'!F51&lt;$C$108, 'Control Sample Data'!F51&gt;0),'Control Sample Data'!F51,$C$108),""))</f>
        <v/>
      </c>
      <c r="U52" s="70" t="str">
        <f>IF('Control Sample Data'!G51="","",IF(SUM('Control Sample Data'!G$3:G$98)&gt;10,IF(AND(ISNUMBER('Control Sample Data'!G51),'Control Sample Data'!G51&lt;$C$108, 'Control Sample Data'!G51&gt;0),'Control Sample Data'!G51,$C$108),""))</f>
        <v/>
      </c>
      <c r="V52" s="70" t="str">
        <f>IF('Control Sample Data'!H51="","",IF(SUM('Control Sample Data'!H$3:H$98)&gt;10,IF(AND(ISNUMBER('Control Sample Data'!H51),'Control Sample Data'!H51&lt;$C$108, 'Control Sample Data'!H51&gt;0),'Control Sample Data'!H51,$C$108),""))</f>
        <v/>
      </c>
      <c r="W52" s="70" t="str">
        <f>IF('Control Sample Data'!I51="","",IF(SUM('Control Sample Data'!I$3:I$98)&gt;10,IF(AND(ISNUMBER('Control Sample Data'!I51),'Control Sample Data'!I51&lt;$C$108, 'Control Sample Data'!I51&gt;0),'Control Sample Data'!I51,$C$108),""))</f>
        <v/>
      </c>
      <c r="X52" s="70" t="str">
        <f>IF('Control Sample Data'!J51="","",IF(SUM('Control Sample Data'!J$3:J$98)&gt;10,IF(AND(ISNUMBER('Control Sample Data'!J51),'Control Sample Data'!J51&lt;$C$108, 'Control Sample Data'!J51&gt;0),'Control Sample Data'!J51,$C$108),""))</f>
        <v/>
      </c>
      <c r="Y52" s="70" t="str">
        <f>IF('Control Sample Data'!K51="","",IF(SUM('Control Sample Data'!K$3:K$98)&gt;10,IF(AND(ISNUMBER('Control Sample Data'!K51),'Control Sample Data'!K51&lt;$C$108, 'Control Sample Data'!K51&gt;0),'Control Sample Data'!K51,$C$108),""))</f>
        <v/>
      </c>
      <c r="Z52" s="70" t="str">
        <f>IF('Control Sample Data'!L51="","",IF(SUM('Control Sample Data'!L$3:L$98)&gt;10,IF(AND(ISNUMBER('Control Sample Data'!L51),'Control Sample Data'!L51&lt;$C$108, 'Control Sample Data'!L51&gt;0),'Control Sample Data'!L51,$C$108),""))</f>
        <v/>
      </c>
      <c r="AA52" s="70" t="str">
        <f>IF('Control Sample Data'!M51="","",IF(SUM('Control Sample Data'!M$3:M$98)&gt;10,IF(AND(ISNUMBER('Control Sample Data'!M51),'Control Sample Data'!M51&lt;$C$108, 'Control Sample Data'!M51&gt;0),'Control Sample Data'!M51,$C$108),""))</f>
        <v/>
      </c>
      <c r="AB52" s="137" t="str">
        <f>IF('Control Sample Data'!N51="","",IF(SUM('Control Sample Data'!N$3:N$98)&gt;10,IF(AND(ISNUMBER('Control Sample Data'!N51),'Control Sample Data'!N51&lt;$C$108, 'Control Sample Data'!N51&gt;0),'Control Sample Data'!N51,$C$108),""))</f>
        <v/>
      </c>
      <c r="AC52" s="142">
        <f>IF(C52="","",IF(AND('miRNA Table'!$D$4="YES",'miRNA Table'!$D$6="YES"),C52-C$110,C52))</f>
        <v>33.35</v>
      </c>
      <c r="AD52" s="143">
        <f>IF(D52="","",IF(AND('miRNA Table'!$D$4="YES",'miRNA Table'!$D$6="YES"),D52-D$110,D52))</f>
        <v>32.33</v>
      </c>
      <c r="AE52" s="143">
        <f>IF(E52="","",IF(AND('miRNA Table'!$D$4="YES",'miRNA Table'!$D$6="YES"),E52-E$110,E52))</f>
        <v>33.56</v>
      </c>
      <c r="AF52" s="143" t="str">
        <f>IF(F52="","",IF(AND('miRNA Table'!$D$4="YES",'miRNA Table'!$D$6="YES"),F52-F$110,F52))</f>
        <v/>
      </c>
      <c r="AG52" s="143" t="str">
        <f>IF(G52="","",IF(AND('miRNA Table'!$D$4="YES",'miRNA Table'!$D$6="YES"),G52-G$110,G52))</f>
        <v/>
      </c>
      <c r="AH52" s="143" t="str">
        <f>IF(H52="","",IF(AND('miRNA Table'!$D$4="YES",'miRNA Table'!$D$6="YES"),H52-H$110,H52))</f>
        <v/>
      </c>
      <c r="AI52" s="143" t="str">
        <f>IF(I52="","",IF(AND('miRNA Table'!$D$4="YES",'miRNA Table'!$D$6="YES"),I52-I$110,I52))</f>
        <v/>
      </c>
      <c r="AJ52" s="143" t="str">
        <f>IF(J52="","",IF(AND('miRNA Table'!$D$4="YES",'miRNA Table'!$D$6="YES"),J52-J$110,J52))</f>
        <v/>
      </c>
      <c r="AK52" s="143" t="str">
        <f>IF(K52="","",IF(AND('miRNA Table'!$D$4="YES",'miRNA Table'!$D$6="YES"),K52-K$110,K52))</f>
        <v/>
      </c>
      <c r="AL52" s="143" t="str">
        <f>IF(L52="","",IF(AND('miRNA Table'!$D$4="YES",'miRNA Table'!$D$6="YES"),L52-L$110,L52))</f>
        <v/>
      </c>
      <c r="AM52" s="143" t="str">
        <f>IF(M52="","",IF(AND('miRNA Table'!$D$4="YES",'miRNA Table'!$D$6="YES"),M52-M$110,M52))</f>
        <v/>
      </c>
      <c r="AN52" s="144" t="str">
        <f>IF(N52="","",IF(AND('miRNA Table'!$D$4="YES",'miRNA Table'!$D$6="YES"),N52-N$110,N52))</f>
        <v/>
      </c>
      <c r="AO52" s="148">
        <f>IF(Q52="","",IF(AND('miRNA Table'!$D$4="YES",'miRNA Table'!$D$6="YES"),Q52-Q$110,Q52))</f>
        <v>32.74</v>
      </c>
      <c r="AP52" s="149">
        <f>IF(R52="","",IF(AND('miRNA Table'!$D$4="YES",'miRNA Table'!$D$6="YES"),R52-R$110,R52))</f>
        <v>35</v>
      </c>
      <c r="AQ52" s="149">
        <f>IF(S52="","",IF(AND('miRNA Table'!$D$4="YES",'miRNA Table'!$D$6="YES"),S52-S$110,S52))</f>
        <v>33.520000000000003</v>
      </c>
      <c r="AR52" s="149" t="str">
        <f>IF(T52="","",IF(AND('miRNA Table'!$D$4="YES",'miRNA Table'!$D$6="YES"),T52-T$110,T52))</f>
        <v/>
      </c>
      <c r="AS52" s="149" t="str">
        <f>IF(U52="","",IF(AND('miRNA Table'!$D$4="YES",'miRNA Table'!$D$6="YES"),U52-U$110,U52))</f>
        <v/>
      </c>
      <c r="AT52" s="149" t="str">
        <f>IF(V52="","",IF(AND('miRNA Table'!$D$4="YES",'miRNA Table'!$D$6="YES"),V52-V$110,V52))</f>
        <v/>
      </c>
      <c r="AU52" s="149" t="str">
        <f>IF(W52="","",IF(AND('miRNA Table'!$D$4="YES",'miRNA Table'!$D$6="YES"),W52-W$110,W52))</f>
        <v/>
      </c>
      <c r="AV52" s="149" t="str">
        <f>IF(X52="","",IF(AND('miRNA Table'!$D$4="YES",'miRNA Table'!$D$6="YES"),X52-X$110,X52))</f>
        <v/>
      </c>
      <c r="AW52" s="149" t="str">
        <f>IF(Y52="","",IF(AND('miRNA Table'!$D$4="YES",'miRNA Table'!$D$6="YES"),Y52-Y$110,Y52))</f>
        <v/>
      </c>
      <c r="AX52" s="149" t="str">
        <f>IF(Z52="","",IF(AND('miRNA Table'!$D$4="YES",'miRNA Table'!$D$6="YES"),Z52-Z$110,Z52))</f>
        <v/>
      </c>
      <c r="AY52" s="149" t="str">
        <f>IF(AA52="","",IF(AND('miRNA Table'!$D$4="YES",'miRNA Table'!$D$6="YES"),AA52-AA$110,AA52))</f>
        <v/>
      </c>
      <c r="AZ52" s="150" t="str">
        <f>IF(AB52="","",IF(AND('miRNA Table'!$D$4="YES",'miRNA Table'!$D$6="YES"),AB52-AB$110,AB52))</f>
        <v/>
      </c>
      <c r="BY52" s="68" t="str">
        <f t="shared" si="16"/>
        <v>hsa-miR-1-3p</v>
      </c>
      <c r="BZ52" s="69" t="s">
        <v>78</v>
      </c>
      <c r="CA52" s="70">
        <f t="shared" si="17"/>
        <v>13.818333333333332</v>
      </c>
      <c r="CB52" s="70">
        <f t="shared" si="18"/>
        <v>12.703333333333333</v>
      </c>
      <c r="CC52" s="70">
        <f t="shared" si="19"/>
        <v>13.97666666666667</v>
      </c>
      <c r="CD52" s="70" t="str">
        <f t="shared" si="20"/>
        <v/>
      </c>
      <c r="CE52" s="70" t="str">
        <f t="shared" si="21"/>
        <v/>
      </c>
      <c r="CF52" s="70" t="str">
        <f t="shared" si="22"/>
        <v/>
      </c>
      <c r="CG52" s="70" t="str">
        <f t="shared" si="23"/>
        <v/>
      </c>
      <c r="CH52" s="70" t="str">
        <f t="shared" si="24"/>
        <v/>
      </c>
      <c r="CI52" s="70" t="str">
        <f t="shared" si="25"/>
        <v/>
      </c>
      <c r="CJ52" s="70" t="str">
        <f t="shared" si="26"/>
        <v/>
      </c>
      <c r="CK52" s="70" t="str">
        <f t="shared" si="27"/>
        <v/>
      </c>
      <c r="CL52" s="70" t="str">
        <f t="shared" si="28"/>
        <v/>
      </c>
      <c r="CM52" s="70">
        <f t="shared" si="29"/>
        <v>12.886666666666667</v>
      </c>
      <c r="CN52" s="70">
        <f t="shared" si="30"/>
        <v>15.268333333333334</v>
      </c>
      <c r="CO52" s="70">
        <f t="shared" si="31"/>
        <v>13.625000000000004</v>
      </c>
      <c r="CP52" s="70" t="str">
        <f t="shared" si="32"/>
        <v/>
      </c>
      <c r="CQ52" s="70" t="str">
        <f t="shared" si="33"/>
        <v/>
      </c>
      <c r="CR52" s="70" t="str">
        <f t="shared" si="34"/>
        <v/>
      </c>
      <c r="CS52" s="70" t="str">
        <f t="shared" si="35"/>
        <v/>
      </c>
      <c r="CT52" s="70" t="str">
        <f t="shared" si="36"/>
        <v/>
      </c>
      <c r="CU52" s="70" t="str">
        <f t="shared" si="37"/>
        <v/>
      </c>
      <c r="CV52" s="70" t="str">
        <f t="shared" si="38"/>
        <v/>
      </c>
      <c r="CW52" s="70" t="str">
        <f t="shared" si="39"/>
        <v/>
      </c>
      <c r="CX52" s="70" t="str">
        <f t="shared" si="40"/>
        <v/>
      </c>
      <c r="CY52" s="41">
        <f t="shared" si="41"/>
        <v>13.499444444444444</v>
      </c>
      <c r="CZ52" s="41">
        <f t="shared" si="42"/>
        <v>13.926666666666668</v>
      </c>
      <c r="DA52" s="71" t="str">
        <f t="shared" si="43"/>
        <v>hsa-miR-1-3p</v>
      </c>
      <c r="DB52" s="69" t="s">
        <v>168</v>
      </c>
      <c r="DC52" s="72">
        <f t="shared" si="55"/>
        <v>6.9225671407513586E-5</v>
      </c>
      <c r="DD52" s="72">
        <f t="shared" si="56"/>
        <v>1.4993934928822934E-4</v>
      </c>
      <c r="DE52" s="72">
        <f t="shared" si="57"/>
        <v>6.2030330332530888E-5</v>
      </c>
      <c r="DF52" s="72" t="str">
        <f t="shared" si="58"/>
        <v/>
      </c>
      <c r="DG52" s="72" t="str">
        <f t="shared" si="59"/>
        <v/>
      </c>
      <c r="DH52" s="72" t="str">
        <f t="shared" si="60"/>
        <v/>
      </c>
      <c r="DI52" s="72" t="str">
        <f t="shared" si="61"/>
        <v/>
      </c>
      <c r="DJ52" s="72" t="str">
        <f t="shared" si="62"/>
        <v/>
      </c>
      <c r="DK52" s="72" t="str">
        <f t="shared" si="63"/>
        <v/>
      </c>
      <c r="DL52" s="72" t="str">
        <f t="shared" si="64"/>
        <v/>
      </c>
      <c r="DM52" s="72" t="str">
        <f t="shared" si="44"/>
        <v/>
      </c>
      <c r="DN52" s="72" t="str">
        <f t="shared" si="45"/>
        <v/>
      </c>
      <c r="DO52" s="72">
        <f t="shared" ref="DO52:DO69" si="66">IF(CM52="","",POWER(2, -CM52))</f>
        <v>1.3204646802735662E-4</v>
      </c>
      <c r="DP52" s="72">
        <f t="shared" si="65"/>
        <v>2.5338078824993164E-5</v>
      </c>
      <c r="DQ52" s="72">
        <f t="shared" si="65"/>
        <v>7.9152804849304611E-5</v>
      </c>
      <c r="DR52" s="72" t="str">
        <f t="shared" si="65"/>
        <v/>
      </c>
      <c r="DS52" s="72" t="str">
        <f t="shared" si="65"/>
        <v/>
      </c>
      <c r="DT52" s="72" t="str">
        <f t="shared" si="65"/>
        <v/>
      </c>
      <c r="DU52" s="72" t="str">
        <f t="shared" si="50"/>
        <v/>
      </c>
      <c r="DV52" s="72" t="str">
        <f t="shared" si="50"/>
        <v/>
      </c>
      <c r="DW52" s="72" t="str">
        <f t="shared" si="50"/>
        <v/>
      </c>
      <c r="DX52" s="72" t="str">
        <f t="shared" si="48"/>
        <v/>
      </c>
      <c r="DY52" s="72" t="str">
        <f t="shared" si="46"/>
        <v/>
      </c>
      <c r="DZ52" s="72" t="str">
        <f t="shared" si="47"/>
        <v/>
      </c>
    </row>
    <row r="53" spans="1:130" ht="15" customHeight="1" x14ac:dyDescent="0.25">
      <c r="A53" s="76" t="str">
        <f>'miRNA Table'!B52</f>
        <v>hsa-miR-150-5p</v>
      </c>
      <c r="B53" s="69" t="s">
        <v>79</v>
      </c>
      <c r="C53" s="70">
        <f>IF('Test Sample Data'!C52="","",IF(SUM('Test Sample Data'!C$3:C$98)&gt;10,IF(AND(ISNUMBER('Test Sample Data'!C52),'Test Sample Data'!C52&lt;$C$108, 'Test Sample Data'!C52&gt;0),'Test Sample Data'!C52,$C$108),""))</f>
        <v>29.61</v>
      </c>
      <c r="D53" s="70">
        <f>IF('Test Sample Data'!D52="","",IF(SUM('Test Sample Data'!D$3:D$98)&gt;10,IF(AND(ISNUMBER('Test Sample Data'!D52),'Test Sample Data'!D52&lt;$C$108, 'Test Sample Data'!D52&gt;0),'Test Sample Data'!D52,$C$108),""))</f>
        <v>30.04</v>
      </c>
      <c r="E53" s="70">
        <f>IF('Test Sample Data'!E52="","",IF(SUM('Test Sample Data'!E$3:E$98)&gt;10,IF(AND(ISNUMBER('Test Sample Data'!E52),'Test Sample Data'!E52&lt;$C$108, 'Test Sample Data'!E52&gt;0),'Test Sample Data'!E52,$C$108),""))</f>
        <v>29.42</v>
      </c>
      <c r="F53" s="70" t="str">
        <f>IF('Test Sample Data'!F52="","",IF(SUM('Test Sample Data'!F$3:F$98)&gt;10,IF(AND(ISNUMBER('Test Sample Data'!F52),'Test Sample Data'!F52&lt;$C$108, 'Test Sample Data'!F52&gt;0),'Test Sample Data'!F52,$C$108),""))</f>
        <v/>
      </c>
      <c r="G53" s="70" t="str">
        <f>IF('Test Sample Data'!G52="","",IF(SUM('Test Sample Data'!G$3:G$98)&gt;10,IF(AND(ISNUMBER('Test Sample Data'!G52),'Test Sample Data'!G52&lt;$C$108, 'Test Sample Data'!G52&gt;0),'Test Sample Data'!G52,$C$108),""))</f>
        <v/>
      </c>
      <c r="H53" s="70" t="str">
        <f>IF('Test Sample Data'!H52="","",IF(SUM('Test Sample Data'!H$3:H$98)&gt;10,IF(AND(ISNUMBER('Test Sample Data'!H52),'Test Sample Data'!H52&lt;$C$108, 'Test Sample Data'!H52&gt;0),'Test Sample Data'!H52,$C$108),""))</f>
        <v/>
      </c>
      <c r="I53" s="70" t="str">
        <f>IF('Test Sample Data'!I52="","",IF(SUM('Test Sample Data'!I$3:I$98)&gt;10,IF(AND(ISNUMBER('Test Sample Data'!I52),'Test Sample Data'!I52&lt;$C$108, 'Test Sample Data'!I52&gt;0),'Test Sample Data'!I52,$C$108),""))</f>
        <v/>
      </c>
      <c r="J53" s="70" t="str">
        <f>IF('Test Sample Data'!J52="","",IF(SUM('Test Sample Data'!J$3:J$98)&gt;10,IF(AND(ISNUMBER('Test Sample Data'!J52),'Test Sample Data'!J52&lt;$C$108, 'Test Sample Data'!J52&gt;0),'Test Sample Data'!J52,$C$108),""))</f>
        <v/>
      </c>
      <c r="K53" s="70" t="str">
        <f>IF('Test Sample Data'!K52="","",IF(SUM('Test Sample Data'!K$3:K$98)&gt;10,IF(AND(ISNUMBER('Test Sample Data'!K52),'Test Sample Data'!K52&lt;$C$108, 'Test Sample Data'!K52&gt;0),'Test Sample Data'!K52,$C$108),""))</f>
        <v/>
      </c>
      <c r="L53" s="70" t="str">
        <f>IF('Test Sample Data'!L52="","",IF(SUM('Test Sample Data'!L$3:L$98)&gt;10,IF(AND(ISNUMBER('Test Sample Data'!L52),'Test Sample Data'!L52&lt;$C$108, 'Test Sample Data'!L52&gt;0),'Test Sample Data'!L52,$C$108),""))</f>
        <v/>
      </c>
      <c r="M53" s="70" t="str">
        <f>IF('Test Sample Data'!M52="","",IF(SUM('Test Sample Data'!M$3:M$98)&gt;10,IF(AND(ISNUMBER('Test Sample Data'!M52),'Test Sample Data'!M52&lt;$C$108, 'Test Sample Data'!M52&gt;0),'Test Sample Data'!M52,$C$108),""))</f>
        <v/>
      </c>
      <c r="N53" s="70" t="str">
        <f>IF('Test Sample Data'!N52="","",IF(SUM('Test Sample Data'!N$3:N$98)&gt;10,IF(AND(ISNUMBER('Test Sample Data'!N52),'Test Sample Data'!N52&lt;$C$108, 'Test Sample Data'!N52&gt;0),'Test Sample Data'!N52,$C$108),""))</f>
        <v/>
      </c>
      <c r="O53" s="69" t="str">
        <f>'miRNA Table'!B52</f>
        <v>hsa-miR-150-5p</v>
      </c>
      <c r="P53" s="69" t="s">
        <v>79</v>
      </c>
      <c r="Q53" s="70">
        <f>IF('Control Sample Data'!C52="","",IF(SUM('Control Sample Data'!C$3:C$98)&gt;10,IF(AND(ISNUMBER('Control Sample Data'!C52),'Control Sample Data'!C52&lt;$C$108, 'Control Sample Data'!C52&gt;0),'Control Sample Data'!C52,$C$108),""))</f>
        <v>24.63</v>
      </c>
      <c r="R53" s="70">
        <f>IF('Control Sample Data'!D52="","",IF(SUM('Control Sample Data'!D$3:D$98)&gt;10,IF(AND(ISNUMBER('Control Sample Data'!D52),'Control Sample Data'!D52&lt;$C$108, 'Control Sample Data'!D52&gt;0),'Control Sample Data'!D52,$C$108),""))</f>
        <v>24.58</v>
      </c>
      <c r="S53" s="70">
        <f>IF('Control Sample Data'!E52="","",IF(SUM('Control Sample Data'!E$3:E$98)&gt;10,IF(AND(ISNUMBER('Control Sample Data'!E52),'Control Sample Data'!E52&lt;$C$108, 'Control Sample Data'!E52&gt;0),'Control Sample Data'!E52,$C$108),""))</f>
        <v>35</v>
      </c>
      <c r="T53" s="70" t="str">
        <f>IF('Control Sample Data'!F52="","",IF(SUM('Control Sample Data'!F$3:F$98)&gt;10,IF(AND(ISNUMBER('Control Sample Data'!F52),'Control Sample Data'!F52&lt;$C$108, 'Control Sample Data'!F52&gt;0),'Control Sample Data'!F52,$C$108),""))</f>
        <v/>
      </c>
      <c r="U53" s="70" t="str">
        <f>IF('Control Sample Data'!G52="","",IF(SUM('Control Sample Data'!G$3:G$98)&gt;10,IF(AND(ISNUMBER('Control Sample Data'!G52),'Control Sample Data'!G52&lt;$C$108, 'Control Sample Data'!G52&gt;0),'Control Sample Data'!G52,$C$108),""))</f>
        <v/>
      </c>
      <c r="V53" s="70" t="str">
        <f>IF('Control Sample Data'!H52="","",IF(SUM('Control Sample Data'!H$3:H$98)&gt;10,IF(AND(ISNUMBER('Control Sample Data'!H52),'Control Sample Data'!H52&lt;$C$108, 'Control Sample Data'!H52&gt;0),'Control Sample Data'!H52,$C$108),""))</f>
        <v/>
      </c>
      <c r="W53" s="70" t="str">
        <f>IF('Control Sample Data'!I52="","",IF(SUM('Control Sample Data'!I$3:I$98)&gt;10,IF(AND(ISNUMBER('Control Sample Data'!I52),'Control Sample Data'!I52&lt;$C$108, 'Control Sample Data'!I52&gt;0),'Control Sample Data'!I52,$C$108),""))</f>
        <v/>
      </c>
      <c r="X53" s="70" t="str">
        <f>IF('Control Sample Data'!J52="","",IF(SUM('Control Sample Data'!J$3:J$98)&gt;10,IF(AND(ISNUMBER('Control Sample Data'!J52),'Control Sample Data'!J52&lt;$C$108, 'Control Sample Data'!J52&gt;0),'Control Sample Data'!J52,$C$108),""))</f>
        <v/>
      </c>
      <c r="Y53" s="70" t="str">
        <f>IF('Control Sample Data'!K52="","",IF(SUM('Control Sample Data'!K$3:K$98)&gt;10,IF(AND(ISNUMBER('Control Sample Data'!K52),'Control Sample Data'!K52&lt;$C$108, 'Control Sample Data'!K52&gt;0),'Control Sample Data'!K52,$C$108),""))</f>
        <v/>
      </c>
      <c r="Z53" s="70" t="str">
        <f>IF('Control Sample Data'!L52="","",IF(SUM('Control Sample Data'!L$3:L$98)&gt;10,IF(AND(ISNUMBER('Control Sample Data'!L52),'Control Sample Data'!L52&lt;$C$108, 'Control Sample Data'!L52&gt;0),'Control Sample Data'!L52,$C$108),""))</f>
        <v/>
      </c>
      <c r="AA53" s="70" t="str">
        <f>IF('Control Sample Data'!M52="","",IF(SUM('Control Sample Data'!M$3:M$98)&gt;10,IF(AND(ISNUMBER('Control Sample Data'!M52),'Control Sample Data'!M52&lt;$C$108, 'Control Sample Data'!M52&gt;0),'Control Sample Data'!M52,$C$108),""))</f>
        <v/>
      </c>
      <c r="AB53" s="137" t="str">
        <f>IF('Control Sample Data'!N52="","",IF(SUM('Control Sample Data'!N$3:N$98)&gt;10,IF(AND(ISNUMBER('Control Sample Data'!N52),'Control Sample Data'!N52&lt;$C$108, 'Control Sample Data'!N52&gt;0),'Control Sample Data'!N52,$C$108),""))</f>
        <v/>
      </c>
      <c r="AC53" s="142">
        <f>IF(C53="","",IF(AND('miRNA Table'!$D$4="YES",'miRNA Table'!$D$6="YES"),C53-C$110,C53))</f>
        <v>29.61</v>
      </c>
      <c r="AD53" s="143">
        <f>IF(D53="","",IF(AND('miRNA Table'!$D$4="YES",'miRNA Table'!$D$6="YES"),D53-D$110,D53))</f>
        <v>30.04</v>
      </c>
      <c r="AE53" s="143">
        <f>IF(E53="","",IF(AND('miRNA Table'!$D$4="YES",'miRNA Table'!$D$6="YES"),E53-E$110,E53))</f>
        <v>29.42</v>
      </c>
      <c r="AF53" s="143" t="str">
        <f>IF(F53="","",IF(AND('miRNA Table'!$D$4="YES",'miRNA Table'!$D$6="YES"),F53-F$110,F53))</f>
        <v/>
      </c>
      <c r="AG53" s="143" t="str">
        <f>IF(G53="","",IF(AND('miRNA Table'!$D$4="YES",'miRNA Table'!$D$6="YES"),G53-G$110,G53))</f>
        <v/>
      </c>
      <c r="AH53" s="143" t="str">
        <f>IF(H53="","",IF(AND('miRNA Table'!$D$4="YES",'miRNA Table'!$D$6="YES"),H53-H$110,H53))</f>
        <v/>
      </c>
      <c r="AI53" s="143" t="str">
        <f>IF(I53="","",IF(AND('miRNA Table'!$D$4="YES",'miRNA Table'!$D$6="YES"),I53-I$110,I53))</f>
        <v/>
      </c>
      <c r="AJ53" s="143" t="str">
        <f>IF(J53="","",IF(AND('miRNA Table'!$D$4="YES",'miRNA Table'!$D$6="YES"),J53-J$110,J53))</f>
        <v/>
      </c>
      <c r="AK53" s="143" t="str">
        <f>IF(K53="","",IF(AND('miRNA Table'!$D$4="YES",'miRNA Table'!$D$6="YES"),K53-K$110,K53))</f>
        <v/>
      </c>
      <c r="AL53" s="143" t="str">
        <f>IF(L53="","",IF(AND('miRNA Table'!$D$4="YES",'miRNA Table'!$D$6="YES"),L53-L$110,L53))</f>
        <v/>
      </c>
      <c r="AM53" s="143" t="str">
        <f>IF(M53="","",IF(AND('miRNA Table'!$D$4="YES",'miRNA Table'!$D$6="YES"),M53-M$110,M53))</f>
        <v/>
      </c>
      <c r="AN53" s="144" t="str">
        <f>IF(N53="","",IF(AND('miRNA Table'!$D$4="YES",'miRNA Table'!$D$6="YES"),N53-N$110,N53))</f>
        <v/>
      </c>
      <c r="AO53" s="148">
        <f>IF(Q53="","",IF(AND('miRNA Table'!$D$4="YES",'miRNA Table'!$D$6="YES"),Q53-Q$110,Q53))</f>
        <v>24.63</v>
      </c>
      <c r="AP53" s="149">
        <f>IF(R53="","",IF(AND('miRNA Table'!$D$4="YES",'miRNA Table'!$D$6="YES"),R53-R$110,R53))</f>
        <v>24.58</v>
      </c>
      <c r="AQ53" s="149">
        <f>IF(S53="","",IF(AND('miRNA Table'!$D$4="YES",'miRNA Table'!$D$6="YES"),S53-S$110,S53))</f>
        <v>35</v>
      </c>
      <c r="AR53" s="149" t="str">
        <f>IF(T53="","",IF(AND('miRNA Table'!$D$4="YES",'miRNA Table'!$D$6="YES"),T53-T$110,T53))</f>
        <v/>
      </c>
      <c r="AS53" s="149" t="str">
        <f>IF(U53="","",IF(AND('miRNA Table'!$D$4="YES",'miRNA Table'!$D$6="YES"),U53-U$110,U53))</f>
        <v/>
      </c>
      <c r="AT53" s="149" t="str">
        <f>IF(V53="","",IF(AND('miRNA Table'!$D$4="YES",'miRNA Table'!$D$6="YES"),V53-V$110,V53))</f>
        <v/>
      </c>
      <c r="AU53" s="149" t="str">
        <f>IF(W53="","",IF(AND('miRNA Table'!$D$4="YES",'miRNA Table'!$D$6="YES"),W53-W$110,W53))</f>
        <v/>
      </c>
      <c r="AV53" s="149" t="str">
        <f>IF(X53="","",IF(AND('miRNA Table'!$D$4="YES",'miRNA Table'!$D$6="YES"),X53-X$110,X53))</f>
        <v/>
      </c>
      <c r="AW53" s="149" t="str">
        <f>IF(Y53="","",IF(AND('miRNA Table'!$D$4="YES",'miRNA Table'!$D$6="YES"),Y53-Y$110,Y53))</f>
        <v/>
      </c>
      <c r="AX53" s="149" t="str">
        <f>IF(Z53="","",IF(AND('miRNA Table'!$D$4="YES",'miRNA Table'!$D$6="YES"),Z53-Z$110,Z53))</f>
        <v/>
      </c>
      <c r="AY53" s="149" t="str">
        <f>IF(AA53="","",IF(AND('miRNA Table'!$D$4="YES",'miRNA Table'!$D$6="YES"),AA53-AA$110,AA53))</f>
        <v/>
      </c>
      <c r="AZ53" s="150" t="str">
        <f>IF(AB53="","",IF(AND('miRNA Table'!$D$4="YES",'miRNA Table'!$D$6="YES"),AB53-AB$110,AB53))</f>
        <v/>
      </c>
      <c r="BY53" s="68" t="str">
        <f t="shared" si="16"/>
        <v>hsa-miR-150-5p</v>
      </c>
      <c r="BZ53" s="69" t="s">
        <v>79</v>
      </c>
      <c r="CA53" s="70">
        <f t="shared" si="17"/>
        <v>10.07833333333333</v>
      </c>
      <c r="CB53" s="70">
        <f t="shared" si="18"/>
        <v>10.413333333333334</v>
      </c>
      <c r="CC53" s="70">
        <f t="shared" si="19"/>
        <v>9.8366666666666696</v>
      </c>
      <c r="CD53" s="70" t="str">
        <f t="shared" si="20"/>
        <v/>
      </c>
      <c r="CE53" s="70" t="str">
        <f t="shared" si="21"/>
        <v/>
      </c>
      <c r="CF53" s="70" t="str">
        <f t="shared" si="22"/>
        <v/>
      </c>
      <c r="CG53" s="70" t="str">
        <f t="shared" si="23"/>
        <v/>
      </c>
      <c r="CH53" s="70" t="str">
        <f t="shared" si="24"/>
        <v/>
      </c>
      <c r="CI53" s="70" t="str">
        <f t="shared" si="25"/>
        <v/>
      </c>
      <c r="CJ53" s="70" t="str">
        <f t="shared" si="26"/>
        <v/>
      </c>
      <c r="CK53" s="70" t="str">
        <f t="shared" si="27"/>
        <v/>
      </c>
      <c r="CL53" s="70" t="str">
        <f t="shared" si="28"/>
        <v/>
      </c>
      <c r="CM53" s="70">
        <f t="shared" si="29"/>
        <v>4.7766666666666637</v>
      </c>
      <c r="CN53" s="70">
        <f t="shared" si="30"/>
        <v>4.8483333333333327</v>
      </c>
      <c r="CO53" s="70">
        <f t="shared" si="31"/>
        <v>15.105</v>
      </c>
      <c r="CP53" s="70" t="str">
        <f t="shared" si="32"/>
        <v/>
      </c>
      <c r="CQ53" s="70" t="str">
        <f t="shared" si="33"/>
        <v/>
      </c>
      <c r="CR53" s="70" t="str">
        <f t="shared" si="34"/>
        <v/>
      </c>
      <c r="CS53" s="70" t="str">
        <f t="shared" si="35"/>
        <v/>
      </c>
      <c r="CT53" s="70" t="str">
        <f t="shared" si="36"/>
        <v/>
      </c>
      <c r="CU53" s="70" t="str">
        <f t="shared" si="37"/>
        <v/>
      </c>
      <c r="CV53" s="70" t="str">
        <f t="shared" si="38"/>
        <v/>
      </c>
      <c r="CW53" s="70" t="str">
        <f t="shared" si="39"/>
        <v/>
      </c>
      <c r="CX53" s="70" t="str">
        <f t="shared" si="40"/>
        <v/>
      </c>
      <c r="CY53" s="41">
        <f t="shared" si="41"/>
        <v>10.109444444444444</v>
      </c>
      <c r="CZ53" s="41">
        <f t="shared" si="42"/>
        <v>8.2433333333333323</v>
      </c>
      <c r="DA53" s="71" t="str">
        <f t="shared" si="43"/>
        <v>hsa-miR-150-5p</v>
      </c>
      <c r="DB53" s="69" t="s">
        <v>169</v>
      </c>
      <c r="DC53" s="72">
        <f t="shared" si="55"/>
        <v>9.2495235050772174E-4</v>
      </c>
      <c r="DD53" s="72">
        <f t="shared" si="56"/>
        <v>7.3328755060291504E-4</v>
      </c>
      <c r="DE53" s="72">
        <f t="shared" si="57"/>
        <v>1.0936246133269108E-3</v>
      </c>
      <c r="DF53" s="72" t="str">
        <f t="shared" si="58"/>
        <v/>
      </c>
      <c r="DG53" s="72" t="str">
        <f t="shared" si="59"/>
        <v/>
      </c>
      <c r="DH53" s="72" t="str">
        <f t="shared" si="60"/>
        <v/>
      </c>
      <c r="DI53" s="72" t="str">
        <f t="shared" si="61"/>
        <v/>
      </c>
      <c r="DJ53" s="72" t="str">
        <f t="shared" si="62"/>
        <v/>
      </c>
      <c r="DK53" s="72" t="str">
        <f t="shared" si="63"/>
        <v/>
      </c>
      <c r="DL53" s="72" t="str">
        <f t="shared" si="64"/>
        <v/>
      </c>
      <c r="DM53" s="72" t="str">
        <f t="shared" si="44"/>
        <v/>
      </c>
      <c r="DN53" s="72" t="str">
        <f t="shared" si="45"/>
        <v/>
      </c>
      <c r="DO53" s="72">
        <f t="shared" si="66"/>
        <v>3.6482118867405447E-2</v>
      </c>
      <c r="DP53" s="72">
        <f t="shared" si="65"/>
        <v>3.4714126177588088E-2</v>
      </c>
      <c r="DQ53" s="72">
        <f t="shared" si="65"/>
        <v>2.8375394977208331E-5</v>
      </c>
      <c r="DR53" s="72" t="str">
        <f t="shared" si="65"/>
        <v/>
      </c>
      <c r="DS53" s="72" t="str">
        <f t="shared" si="65"/>
        <v/>
      </c>
      <c r="DT53" s="72" t="str">
        <f t="shared" si="65"/>
        <v/>
      </c>
      <c r="DU53" s="72" t="str">
        <f t="shared" si="50"/>
        <v/>
      </c>
      <c r="DV53" s="72" t="str">
        <f t="shared" si="50"/>
        <v/>
      </c>
      <c r="DW53" s="72" t="str">
        <f t="shared" si="50"/>
        <v/>
      </c>
      <c r="DX53" s="72" t="str">
        <f t="shared" si="48"/>
        <v/>
      </c>
      <c r="DY53" s="72" t="str">
        <f t="shared" si="46"/>
        <v/>
      </c>
      <c r="DZ53" s="72" t="str">
        <f t="shared" si="47"/>
        <v/>
      </c>
    </row>
    <row r="54" spans="1:130" ht="15" customHeight="1" x14ac:dyDescent="0.25">
      <c r="A54" s="76" t="str">
        <f>'miRNA Table'!B53</f>
        <v>hsa-let-7i-5p</v>
      </c>
      <c r="B54" s="69" t="s">
        <v>80</v>
      </c>
      <c r="C54" s="70">
        <f>IF('Test Sample Data'!C53="","",IF(SUM('Test Sample Data'!C$3:C$98)&gt;10,IF(AND(ISNUMBER('Test Sample Data'!C53),'Test Sample Data'!C53&lt;$C$108, 'Test Sample Data'!C53&gt;0),'Test Sample Data'!C53,$C$108),""))</f>
        <v>14.54</v>
      </c>
      <c r="D54" s="70">
        <f>IF('Test Sample Data'!D53="","",IF(SUM('Test Sample Data'!D$3:D$98)&gt;10,IF(AND(ISNUMBER('Test Sample Data'!D53),'Test Sample Data'!D53&lt;$C$108, 'Test Sample Data'!D53&gt;0),'Test Sample Data'!D53,$C$108),""))</f>
        <v>14.7</v>
      </c>
      <c r="E54" s="70">
        <f>IF('Test Sample Data'!E53="","",IF(SUM('Test Sample Data'!E$3:E$98)&gt;10,IF(AND(ISNUMBER('Test Sample Data'!E53),'Test Sample Data'!E53&lt;$C$108, 'Test Sample Data'!E53&gt;0),'Test Sample Data'!E53,$C$108),""))</f>
        <v>14.68</v>
      </c>
      <c r="F54" s="70" t="str">
        <f>IF('Test Sample Data'!F53="","",IF(SUM('Test Sample Data'!F$3:F$98)&gt;10,IF(AND(ISNUMBER('Test Sample Data'!F53),'Test Sample Data'!F53&lt;$C$108, 'Test Sample Data'!F53&gt;0),'Test Sample Data'!F53,$C$108),""))</f>
        <v/>
      </c>
      <c r="G54" s="70" t="str">
        <f>IF('Test Sample Data'!G53="","",IF(SUM('Test Sample Data'!G$3:G$98)&gt;10,IF(AND(ISNUMBER('Test Sample Data'!G53),'Test Sample Data'!G53&lt;$C$108, 'Test Sample Data'!G53&gt;0),'Test Sample Data'!G53,$C$108),""))</f>
        <v/>
      </c>
      <c r="H54" s="70" t="str">
        <f>IF('Test Sample Data'!H53="","",IF(SUM('Test Sample Data'!H$3:H$98)&gt;10,IF(AND(ISNUMBER('Test Sample Data'!H53),'Test Sample Data'!H53&lt;$C$108, 'Test Sample Data'!H53&gt;0),'Test Sample Data'!H53,$C$108),""))</f>
        <v/>
      </c>
      <c r="I54" s="70" t="str">
        <f>IF('Test Sample Data'!I53="","",IF(SUM('Test Sample Data'!I$3:I$98)&gt;10,IF(AND(ISNUMBER('Test Sample Data'!I53),'Test Sample Data'!I53&lt;$C$108, 'Test Sample Data'!I53&gt;0),'Test Sample Data'!I53,$C$108),""))</f>
        <v/>
      </c>
      <c r="J54" s="70" t="str">
        <f>IF('Test Sample Data'!J53="","",IF(SUM('Test Sample Data'!J$3:J$98)&gt;10,IF(AND(ISNUMBER('Test Sample Data'!J53),'Test Sample Data'!J53&lt;$C$108, 'Test Sample Data'!J53&gt;0),'Test Sample Data'!J53,$C$108),""))</f>
        <v/>
      </c>
      <c r="K54" s="70" t="str">
        <f>IF('Test Sample Data'!K53="","",IF(SUM('Test Sample Data'!K$3:K$98)&gt;10,IF(AND(ISNUMBER('Test Sample Data'!K53),'Test Sample Data'!K53&lt;$C$108, 'Test Sample Data'!K53&gt;0),'Test Sample Data'!K53,$C$108),""))</f>
        <v/>
      </c>
      <c r="L54" s="70" t="str">
        <f>IF('Test Sample Data'!L53="","",IF(SUM('Test Sample Data'!L$3:L$98)&gt;10,IF(AND(ISNUMBER('Test Sample Data'!L53),'Test Sample Data'!L53&lt;$C$108, 'Test Sample Data'!L53&gt;0),'Test Sample Data'!L53,$C$108),""))</f>
        <v/>
      </c>
      <c r="M54" s="70" t="str">
        <f>IF('Test Sample Data'!M53="","",IF(SUM('Test Sample Data'!M$3:M$98)&gt;10,IF(AND(ISNUMBER('Test Sample Data'!M53),'Test Sample Data'!M53&lt;$C$108, 'Test Sample Data'!M53&gt;0),'Test Sample Data'!M53,$C$108),""))</f>
        <v/>
      </c>
      <c r="N54" s="70" t="str">
        <f>IF('Test Sample Data'!N53="","",IF(SUM('Test Sample Data'!N$3:N$98)&gt;10,IF(AND(ISNUMBER('Test Sample Data'!N53),'Test Sample Data'!N53&lt;$C$108, 'Test Sample Data'!N53&gt;0),'Test Sample Data'!N53,$C$108),""))</f>
        <v/>
      </c>
      <c r="O54" s="69" t="str">
        <f>'miRNA Table'!B53</f>
        <v>hsa-let-7i-5p</v>
      </c>
      <c r="P54" s="69" t="s">
        <v>80</v>
      </c>
      <c r="Q54" s="70">
        <f>IF('Control Sample Data'!C53="","",IF(SUM('Control Sample Data'!C$3:C$98)&gt;10,IF(AND(ISNUMBER('Control Sample Data'!C53),'Control Sample Data'!C53&lt;$C$108, 'Control Sample Data'!C53&gt;0),'Control Sample Data'!C53,$C$108),""))</f>
        <v>29.72</v>
      </c>
      <c r="R54" s="70">
        <f>IF('Control Sample Data'!D53="","",IF(SUM('Control Sample Data'!D$3:D$98)&gt;10,IF(AND(ISNUMBER('Control Sample Data'!D53),'Control Sample Data'!D53&lt;$C$108, 'Control Sample Data'!D53&gt;0),'Control Sample Data'!D53,$C$108),""))</f>
        <v>30.18</v>
      </c>
      <c r="S54" s="70">
        <f>IF('Control Sample Data'!E53="","",IF(SUM('Control Sample Data'!E$3:E$98)&gt;10,IF(AND(ISNUMBER('Control Sample Data'!E53),'Control Sample Data'!E53&lt;$C$108, 'Control Sample Data'!E53&gt;0),'Control Sample Data'!E53,$C$108),""))</f>
        <v>30.07</v>
      </c>
      <c r="T54" s="70" t="str">
        <f>IF('Control Sample Data'!F53="","",IF(SUM('Control Sample Data'!F$3:F$98)&gt;10,IF(AND(ISNUMBER('Control Sample Data'!F53),'Control Sample Data'!F53&lt;$C$108, 'Control Sample Data'!F53&gt;0),'Control Sample Data'!F53,$C$108),""))</f>
        <v/>
      </c>
      <c r="U54" s="70" t="str">
        <f>IF('Control Sample Data'!G53="","",IF(SUM('Control Sample Data'!G$3:G$98)&gt;10,IF(AND(ISNUMBER('Control Sample Data'!G53),'Control Sample Data'!G53&lt;$C$108, 'Control Sample Data'!G53&gt;0),'Control Sample Data'!G53,$C$108),""))</f>
        <v/>
      </c>
      <c r="V54" s="70" t="str">
        <f>IF('Control Sample Data'!H53="","",IF(SUM('Control Sample Data'!H$3:H$98)&gt;10,IF(AND(ISNUMBER('Control Sample Data'!H53),'Control Sample Data'!H53&lt;$C$108, 'Control Sample Data'!H53&gt;0),'Control Sample Data'!H53,$C$108),""))</f>
        <v/>
      </c>
      <c r="W54" s="70" t="str">
        <f>IF('Control Sample Data'!I53="","",IF(SUM('Control Sample Data'!I$3:I$98)&gt;10,IF(AND(ISNUMBER('Control Sample Data'!I53),'Control Sample Data'!I53&lt;$C$108, 'Control Sample Data'!I53&gt;0),'Control Sample Data'!I53,$C$108),""))</f>
        <v/>
      </c>
      <c r="X54" s="70" t="str">
        <f>IF('Control Sample Data'!J53="","",IF(SUM('Control Sample Data'!J$3:J$98)&gt;10,IF(AND(ISNUMBER('Control Sample Data'!J53),'Control Sample Data'!J53&lt;$C$108, 'Control Sample Data'!J53&gt;0),'Control Sample Data'!J53,$C$108),""))</f>
        <v/>
      </c>
      <c r="Y54" s="70" t="str">
        <f>IF('Control Sample Data'!K53="","",IF(SUM('Control Sample Data'!K$3:K$98)&gt;10,IF(AND(ISNUMBER('Control Sample Data'!K53),'Control Sample Data'!K53&lt;$C$108, 'Control Sample Data'!K53&gt;0),'Control Sample Data'!K53,$C$108),""))</f>
        <v/>
      </c>
      <c r="Z54" s="70" t="str">
        <f>IF('Control Sample Data'!L53="","",IF(SUM('Control Sample Data'!L$3:L$98)&gt;10,IF(AND(ISNUMBER('Control Sample Data'!L53),'Control Sample Data'!L53&lt;$C$108, 'Control Sample Data'!L53&gt;0),'Control Sample Data'!L53,$C$108),""))</f>
        <v/>
      </c>
      <c r="AA54" s="70" t="str">
        <f>IF('Control Sample Data'!M53="","",IF(SUM('Control Sample Data'!M$3:M$98)&gt;10,IF(AND(ISNUMBER('Control Sample Data'!M53),'Control Sample Data'!M53&lt;$C$108, 'Control Sample Data'!M53&gt;0),'Control Sample Data'!M53,$C$108),""))</f>
        <v/>
      </c>
      <c r="AB54" s="137" t="str">
        <f>IF('Control Sample Data'!N53="","",IF(SUM('Control Sample Data'!N$3:N$98)&gt;10,IF(AND(ISNUMBER('Control Sample Data'!N53),'Control Sample Data'!N53&lt;$C$108, 'Control Sample Data'!N53&gt;0),'Control Sample Data'!N53,$C$108),""))</f>
        <v/>
      </c>
      <c r="AC54" s="142">
        <f>IF(C54="","",IF(AND('miRNA Table'!$D$4="YES",'miRNA Table'!$D$6="YES"),C54-C$110,C54))</f>
        <v>14.54</v>
      </c>
      <c r="AD54" s="143">
        <f>IF(D54="","",IF(AND('miRNA Table'!$D$4="YES",'miRNA Table'!$D$6="YES"),D54-D$110,D54))</f>
        <v>14.7</v>
      </c>
      <c r="AE54" s="143">
        <f>IF(E54="","",IF(AND('miRNA Table'!$D$4="YES",'miRNA Table'!$D$6="YES"),E54-E$110,E54))</f>
        <v>14.68</v>
      </c>
      <c r="AF54" s="143" t="str">
        <f>IF(F54="","",IF(AND('miRNA Table'!$D$4="YES",'miRNA Table'!$D$6="YES"),F54-F$110,F54))</f>
        <v/>
      </c>
      <c r="AG54" s="143" t="str">
        <f>IF(G54="","",IF(AND('miRNA Table'!$D$4="YES",'miRNA Table'!$D$6="YES"),G54-G$110,G54))</f>
        <v/>
      </c>
      <c r="AH54" s="143" t="str">
        <f>IF(H54="","",IF(AND('miRNA Table'!$D$4="YES",'miRNA Table'!$D$6="YES"),H54-H$110,H54))</f>
        <v/>
      </c>
      <c r="AI54" s="143" t="str">
        <f>IF(I54="","",IF(AND('miRNA Table'!$D$4="YES",'miRNA Table'!$D$6="YES"),I54-I$110,I54))</f>
        <v/>
      </c>
      <c r="AJ54" s="143" t="str">
        <f>IF(J54="","",IF(AND('miRNA Table'!$D$4="YES",'miRNA Table'!$D$6="YES"),J54-J$110,J54))</f>
        <v/>
      </c>
      <c r="AK54" s="143" t="str">
        <f>IF(K54="","",IF(AND('miRNA Table'!$D$4="YES",'miRNA Table'!$D$6="YES"),K54-K$110,K54))</f>
        <v/>
      </c>
      <c r="AL54" s="143" t="str">
        <f>IF(L54="","",IF(AND('miRNA Table'!$D$4="YES",'miRNA Table'!$D$6="YES"),L54-L$110,L54))</f>
        <v/>
      </c>
      <c r="AM54" s="143" t="str">
        <f>IF(M54="","",IF(AND('miRNA Table'!$D$4="YES",'miRNA Table'!$D$6="YES"),M54-M$110,M54))</f>
        <v/>
      </c>
      <c r="AN54" s="144" t="str">
        <f>IF(N54="","",IF(AND('miRNA Table'!$D$4="YES",'miRNA Table'!$D$6="YES"),N54-N$110,N54))</f>
        <v/>
      </c>
      <c r="AO54" s="148">
        <f>IF(Q54="","",IF(AND('miRNA Table'!$D$4="YES",'miRNA Table'!$D$6="YES"),Q54-Q$110,Q54))</f>
        <v>29.72</v>
      </c>
      <c r="AP54" s="149">
        <f>IF(R54="","",IF(AND('miRNA Table'!$D$4="YES",'miRNA Table'!$D$6="YES"),R54-R$110,R54))</f>
        <v>30.18</v>
      </c>
      <c r="AQ54" s="149">
        <f>IF(S54="","",IF(AND('miRNA Table'!$D$4="YES",'miRNA Table'!$D$6="YES"),S54-S$110,S54))</f>
        <v>30.07</v>
      </c>
      <c r="AR54" s="149" t="str">
        <f>IF(T54="","",IF(AND('miRNA Table'!$D$4="YES",'miRNA Table'!$D$6="YES"),T54-T$110,T54))</f>
        <v/>
      </c>
      <c r="AS54" s="149" t="str">
        <f>IF(U54="","",IF(AND('miRNA Table'!$D$4="YES",'miRNA Table'!$D$6="YES"),U54-U$110,U54))</f>
        <v/>
      </c>
      <c r="AT54" s="149" t="str">
        <f>IF(V54="","",IF(AND('miRNA Table'!$D$4="YES",'miRNA Table'!$D$6="YES"),V54-V$110,V54))</f>
        <v/>
      </c>
      <c r="AU54" s="149" t="str">
        <f>IF(W54="","",IF(AND('miRNA Table'!$D$4="YES",'miRNA Table'!$D$6="YES"),W54-W$110,W54))</f>
        <v/>
      </c>
      <c r="AV54" s="149" t="str">
        <f>IF(X54="","",IF(AND('miRNA Table'!$D$4="YES",'miRNA Table'!$D$6="YES"),X54-X$110,X54))</f>
        <v/>
      </c>
      <c r="AW54" s="149" t="str">
        <f>IF(Y54="","",IF(AND('miRNA Table'!$D$4="YES",'miRNA Table'!$D$6="YES"),Y54-Y$110,Y54))</f>
        <v/>
      </c>
      <c r="AX54" s="149" t="str">
        <f>IF(Z54="","",IF(AND('miRNA Table'!$D$4="YES",'miRNA Table'!$D$6="YES"),Z54-Z$110,Z54))</f>
        <v/>
      </c>
      <c r="AY54" s="149" t="str">
        <f>IF(AA54="","",IF(AND('miRNA Table'!$D$4="YES",'miRNA Table'!$D$6="YES"),AA54-AA$110,AA54))</f>
        <v/>
      </c>
      <c r="AZ54" s="150" t="str">
        <f>IF(AB54="","",IF(AND('miRNA Table'!$D$4="YES",'miRNA Table'!$D$6="YES"),AB54-AB$110,AB54))</f>
        <v/>
      </c>
      <c r="BY54" s="68" t="str">
        <f t="shared" si="16"/>
        <v>hsa-let-7i-5p</v>
      </c>
      <c r="BZ54" s="69" t="s">
        <v>80</v>
      </c>
      <c r="CA54" s="70">
        <f t="shared" si="17"/>
        <v>-4.9916666666666707</v>
      </c>
      <c r="CB54" s="70">
        <f t="shared" si="18"/>
        <v>-4.9266666666666659</v>
      </c>
      <c r="CC54" s="70">
        <f t="shared" si="19"/>
        <v>-4.9033333333333324</v>
      </c>
      <c r="CD54" s="70" t="str">
        <f t="shared" si="20"/>
        <v/>
      </c>
      <c r="CE54" s="70" t="str">
        <f t="shared" si="21"/>
        <v/>
      </c>
      <c r="CF54" s="70" t="str">
        <f t="shared" si="22"/>
        <v/>
      </c>
      <c r="CG54" s="70" t="str">
        <f t="shared" si="23"/>
        <v/>
      </c>
      <c r="CH54" s="70" t="str">
        <f t="shared" si="24"/>
        <v/>
      </c>
      <c r="CI54" s="70" t="str">
        <f t="shared" si="25"/>
        <v/>
      </c>
      <c r="CJ54" s="70" t="str">
        <f t="shared" si="26"/>
        <v/>
      </c>
      <c r="CK54" s="70" t="str">
        <f t="shared" si="27"/>
        <v/>
      </c>
      <c r="CL54" s="70" t="str">
        <f t="shared" si="28"/>
        <v/>
      </c>
      <c r="CM54" s="70">
        <f t="shared" si="29"/>
        <v>9.8666666666666636</v>
      </c>
      <c r="CN54" s="70">
        <f t="shared" si="30"/>
        <v>10.448333333333334</v>
      </c>
      <c r="CO54" s="70">
        <f t="shared" si="31"/>
        <v>10.175000000000001</v>
      </c>
      <c r="CP54" s="70" t="str">
        <f t="shared" si="32"/>
        <v/>
      </c>
      <c r="CQ54" s="70" t="str">
        <f t="shared" si="33"/>
        <v/>
      </c>
      <c r="CR54" s="70" t="str">
        <f t="shared" si="34"/>
        <v/>
      </c>
      <c r="CS54" s="70" t="str">
        <f t="shared" si="35"/>
        <v/>
      </c>
      <c r="CT54" s="70" t="str">
        <f t="shared" si="36"/>
        <v/>
      </c>
      <c r="CU54" s="70" t="str">
        <f t="shared" si="37"/>
        <v/>
      </c>
      <c r="CV54" s="70" t="str">
        <f t="shared" si="38"/>
        <v/>
      </c>
      <c r="CW54" s="70" t="str">
        <f t="shared" si="39"/>
        <v/>
      </c>
      <c r="CX54" s="70" t="str">
        <f t="shared" si="40"/>
        <v/>
      </c>
      <c r="CY54" s="41">
        <f t="shared" si="41"/>
        <v>-4.940555555555556</v>
      </c>
      <c r="CZ54" s="41">
        <f t="shared" si="42"/>
        <v>10.163333333333332</v>
      </c>
      <c r="DA54" s="71" t="str">
        <f t="shared" si="43"/>
        <v>hsa-let-7i-5p</v>
      </c>
      <c r="DB54" s="69" t="s">
        <v>170</v>
      </c>
      <c r="DC54" s="72">
        <f t="shared" si="55"/>
        <v>31.815693562161602</v>
      </c>
      <c r="DD54" s="72">
        <f t="shared" si="56"/>
        <v>30.414063286745641</v>
      </c>
      <c r="DE54" s="72">
        <f t="shared" si="57"/>
        <v>29.926119931210181</v>
      </c>
      <c r="DF54" s="72" t="str">
        <f t="shared" si="58"/>
        <v/>
      </c>
      <c r="DG54" s="72" t="str">
        <f t="shared" si="59"/>
        <v/>
      </c>
      <c r="DH54" s="72" t="str">
        <f t="shared" si="60"/>
        <v/>
      </c>
      <c r="DI54" s="72" t="str">
        <f t="shared" si="61"/>
        <v/>
      </c>
      <c r="DJ54" s="72" t="str">
        <f t="shared" si="62"/>
        <v/>
      </c>
      <c r="DK54" s="72" t="str">
        <f t="shared" si="63"/>
        <v/>
      </c>
      <c r="DL54" s="72" t="str">
        <f t="shared" si="64"/>
        <v/>
      </c>
      <c r="DM54" s="72" t="str">
        <f t="shared" si="44"/>
        <v/>
      </c>
      <c r="DN54" s="72" t="str">
        <f t="shared" si="45"/>
        <v/>
      </c>
      <c r="DO54" s="72">
        <f t="shared" si="66"/>
        <v>1.0711181442330357E-3</v>
      </c>
      <c r="DP54" s="72">
        <f t="shared" si="65"/>
        <v>7.1571193917024782E-4</v>
      </c>
      <c r="DQ54" s="72">
        <f t="shared" si="65"/>
        <v>8.650073428733984E-4</v>
      </c>
      <c r="DR54" s="72" t="str">
        <f t="shared" si="65"/>
        <v/>
      </c>
      <c r="DS54" s="72" t="str">
        <f t="shared" si="65"/>
        <v/>
      </c>
      <c r="DT54" s="72" t="str">
        <f t="shared" si="65"/>
        <v/>
      </c>
      <c r="DU54" s="72" t="str">
        <f t="shared" si="50"/>
        <v/>
      </c>
      <c r="DV54" s="72" t="str">
        <f t="shared" si="50"/>
        <v/>
      </c>
      <c r="DW54" s="72" t="str">
        <f t="shared" si="50"/>
        <v/>
      </c>
      <c r="DX54" s="72" t="str">
        <f t="shared" si="48"/>
        <v/>
      </c>
      <c r="DY54" s="72" t="str">
        <f t="shared" si="46"/>
        <v/>
      </c>
      <c r="DZ54" s="72" t="str">
        <f t="shared" si="47"/>
        <v/>
      </c>
    </row>
    <row r="55" spans="1:130" ht="15" customHeight="1" x14ac:dyDescent="0.25">
      <c r="A55" s="76" t="str">
        <f>'miRNA Table'!B54</f>
        <v>hsa-miR-27b-3p</v>
      </c>
      <c r="B55" s="69" t="s">
        <v>81</v>
      </c>
      <c r="C55" s="70">
        <f>IF('Test Sample Data'!C54="","",IF(SUM('Test Sample Data'!C$3:C$98)&gt;10,IF(AND(ISNUMBER('Test Sample Data'!C54),'Test Sample Data'!C54&lt;$C$108, 'Test Sample Data'!C54&gt;0),'Test Sample Data'!C54,$C$108),""))</f>
        <v>32.15</v>
      </c>
      <c r="D55" s="70">
        <f>IF('Test Sample Data'!D54="","",IF(SUM('Test Sample Data'!D$3:D$98)&gt;10,IF(AND(ISNUMBER('Test Sample Data'!D54),'Test Sample Data'!D54&lt;$C$108, 'Test Sample Data'!D54&gt;0),'Test Sample Data'!D54,$C$108),""))</f>
        <v>31.35</v>
      </c>
      <c r="E55" s="70">
        <f>IF('Test Sample Data'!E54="","",IF(SUM('Test Sample Data'!E$3:E$98)&gt;10,IF(AND(ISNUMBER('Test Sample Data'!E54),'Test Sample Data'!E54&lt;$C$108, 'Test Sample Data'!E54&gt;0),'Test Sample Data'!E54,$C$108),""))</f>
        <v>31.75</v>
      </c>
      <c r="F55" s="70" t="str">
        <f>IF('Test Sample Data'!F54="","",IF(SUM('Test Sample Data'!F$3:F$98)&gt;10,IF(AND(ISNUMBER('Test Sample Data'!F54),'Test Sample Data'!F54&lt;$C$108, 'Test Sample Data'!F54&gt;0),'Test Sample Data'!F54,$C$108),""))</f>
        <v/>
      </c>
      <c r="G55" s="70" t="str">
        <f>IF('Test Sample Data'!G54="","",IF(SUM('Test Sample Data'!G$3:G$98)&gt;10,IF(AND(ISNUMBER('Test Sample Data'!G54),'Test Sample Data'!G54&lt;$C$108, 'Test Sample Data'!G54&gt;0),'Test Sample Data'!G54,$C$108),""))</f>
        <v/>
      </c>
      <c r="H55" s="70" t="str">
        <f>IF('Test Sample Data'!H54="","",IF(SUM('Test Sample Data'!H$3:H$98)&gt;10,IF(AND(ISNUMBER('Test Sample Data'!H54),'Test Sample Data'!H54&lt;$C$108, 'Test Sample Data'!H54&gt;0),'Test Sample Data'!H54,$C$108),""))</f>
        <v/>
      </c>
      <c r="I55" s="70" t="str">
        <f>IF('Test Sample Data'!I54="","",IF(SUM('Test Sample Data'!I$3:I$98)&gt;10,IF(AND(ISNUMBER('Test Sample Data'!I54),'Test Sample Data'!I54&lt;$C$108, 'Test Sample Data'!I54&gt;0),'Test Sample Data'!I54,$C$108),""))</f>
        <v/>
      </c>
      <c r="J55" s="70" t="str">
        <f>IF('Test Sample Data'!J54="","",IF(SUM('Test Sample Data'!J$3:J$98)&gt;10,IF(AND(ISNUMBER('Test Sample Data'!J54),'Test Sample Data'!J54&lt;$C$108, 'Test Sample Data'!J54&gt;0),'Test Sample Data'!J54,$C$108),""))</f>
        <v/>
      </c>
      <c r="K55" s="70" t="str">
        <f>IF('Test Sample Data'!K54="","",IF(SUM('Test Sample Data'!K$3:K$98)&gt;10,IF(AND(ISNUMBER('Test Sample Data'!K54),'Test Sample Data'!K54&lt;$C$108, 'Test Sample Data'!K54&gt;0),'Test Sample Data'!K54,$C$108),""))</f>
        <v/>
      </c>
      <c r="L55" s="70" t="str">
        <f>IF('Test Sample Data'!L54="","",IF(SUM('Test Sample Data'!L$3:L$98)&gt;10,IF(AND(ISNUMBER('Test Sample Data'!L54),'Test Sample Data'!L54&lt;$C$108, 'Test Sample Data'!L54&gt;0),'Test Sample Data'!L54,$C$108),""))</f>
        <v/>
      </c>
      <c r="M55" s="70" t="str">
        <f>IF('Test Sample Data'!M54="","",IF(SUM('Test Sample Data'!M$3:M$98)&gt;10,IF(AND(ISNUMBER('Test Sample Data'!M54),'Test Sample Data'!M54&lt;$C$108, 'Test Sample Data'!M54&gt;0),'Test Sample Data'!M54,$C$108),""))</f>
        <v/>
      </c>
      <c r="N55" s="70" t="str">
        <f>IF('Test Sample Data'!N54="","",IF(SUM('Test Sample Data'!N$3:N$98)&gt;10,IF(AND(ISNUMBER('Test Sample Data'!N54),'Test Sample Data'!N54&lt;$C$108, 'Test Sample Data'!N54&gt;0),'Test Sample Data'!N54,$C$108),""))</f>
        <v/>
      </c>
      <c r="O55" s="69" t="str">
        <f>'miRNA Table'!B54</f>
        <v>hsa-miR-27b-3p</v>
      </c>
      <c r="P55" s="69" t="s">
        <v>81</v>
      </c>
      <c r="Q55" s="70">
        <f>IF('Control Sample Data'!C54="","",IF(SUM('Control Sample Data'!C$3:C$98)&gt;10,IF(AND(ISNUMBER('Control Sample Data'!C54),'Control Sample Data'!C54&lt;$C$108, 'Control Sample Data'!C54&gt;0),'Control Sample Data'!C54,$C$108),""))</f>
        <v>32.549999999999997</v>
      </c>
      <c r="R55" s="70">
        <f>IF('Control Sample Data'!D54="","",IF(SUM('Control Sample Data'!D$3:D$98)&gt;10,IF(AND(ISNUMBER('Control Sample Data'!D54),'Control Sample Data'!D54&lt;$C$108, 'Control Sample Data'!D54&gt;0),'Control Sample Data'!D54,$C$108),""))</f>
        <v>32.47</v>
      </c>
      <c r="S55" s="70">
        <f>IF('Control Sample Data'!E54="","",IF(SUM('Control Sample Data'!E$3:E$98)&gt;10,IF(AND(ISNUMBER('Control Sample Data'!E54),'Control Sample Data'!E54&lt;$C$108, 'Control Sample Data'!E54&gt;0),'Control Sample Data'!E54,$C$108),""))</f>
        <v>32.65</v>
      </c>
      <c r="T55" s="70" t="str">
        <f>IF('Control Sample Data'!F54="","",IF(SUM('Control Sample Data'!F$3:F$98)&gt;10,IF(AND(ISNUMBER('Control Sample Data'!F54),'Control Sample Data'!F54&lt;$C$108, 'Control Sample Data'!F54&gt;0),'Control Sample Data'!F54,$C$108),""))</f>
        <v/>
      </c>
      <c r="U55" s="70" t="str">
        <f>IF('Control Sample Data'!G54="","",IF(SUM('Control Sample Data'!G$3:G$98)&gt;10,IF(AND(ISNUMBER('Control Sample Data'!G54),'Control Sample Data'!G54&lt;$C$108, 'Control Sample Data'!G54&gt;0),'Control Sample Data'!G54,$C$108),""))</f>
        <v/>
      </c>
      <c r="V55" s="70" t="str">
        <f>IF('Control Sample Data'!H54="","",IF(SUM('Control Sample Data'!H$3:H$98)&gt;10,IF(AND(ISNUMBER('Control Sample Data'!H54),'Control Sample Data'!H54&lt;$C$108, 'Control Sample Data'!H54&gt;0),'Control Sample Data'!H54,$C$108),""))</f>
        <v/>
      </c>
      <c r="W55" s="70" t="str">
        <f>IF('Control Sample Data'!I54="","",IF(SUM('Control Sample Data'!I$3:I$98)&gt;10,IF(AND(ISNUMBER('Control Sample Data'!I54),'Control Sample Data'!I54&lt;$C$108, 'Control Sample Data'!I54&gt;0),'Control Sample Data'!I54,$C$108),""))</f>
        <v/>
      </c>
      <c r="X55" s="70" t="str">
        <f>IF('Control Sample Data'!J54="","",IF(SUM('Control Sample Data'!J$3:J$98)&gt;10,IF(AND(ISNUMBER('Control Sample Data'!J54),'Control Sample Data'!J54&lt;$C$108, 'Control Sample Data'!J54&gt;0),'Control Sample Data'!J54,$C$108),""))</f>
        <v/>
      </c>
      <c r="Y55" s="70" t="str">
        <f>IF('Control Sample Data'!K54="","",IF(SUM('Control Sample Data'!K$3:K$98)&gt;10,IF(AND(ISNUMBER('Control Sample Data'!K54),'Control Sample Data'!K54&lt;$C$108, 'Control Sample Data'!K54&gt;0),'Control Sample Data'!K54,$C$108),""))</f>
        <v/>
      </c>
      <c r="Z55" s="70" t="str">
        <f>IF('Control Sample Data'!L54="","",IF(SUM('Control Sample Data'!L$3:L$98)&gt;10,IF(AND(ISNUMBER('Control Sample Data'!L54),'Control Sample Data'!L54&lt;$C$108, 'Control Sample Data'!L54&gt;0),'Control Sample Data'!L54,$C$108),""))</f>
        <v/>
      </c>
      <c r="AA55" s="70" t="str">
        <f>IF('Control Sample Data'!M54="","",IF(SUM('Control Sample Data'!M$3:M$98)&gt;10,IF(AND(ISNUMBER('Control Sample Data'!M54),'Control Sample Data'!M54&lt;$C$108, 'Control Sample Data'!M54&gt;0),'Control Sample Data'!M54,$C$108),""))</f>
        <v/>
      </c>
      <c r="AB55" s="137" t="str">
        <f>IF('Control Sample Data'!N54="","",IF(SUM('Control Sample Data'!N$3:N$98)&gt;10,IF(AND(ISNUMBER('Control Sample Data'!N54),'Control Sample Data'!N54&lt;$C$108, 'Control Sample Data'!N54&gt;0),'Control Sample Data'!N54,$C$108),""))</f>
        <v/>
      </c>
      <c r="AC55" s="142">
        <f>IF(C55="","",IF(AND('miRNA Table'!$D$4="YES",'miRNA Table'!$D$6="YES"),C55-C$110,C55))</f>
        <v>32.15</v>
      </c>
      <c r="AD55" s="143">
        <f>IF(D55="","",IF(AND('miRNA Table'!$D$4="YES",'miRNA Table'!$D$6="YES"),D55-D$110,D55))</f>
        <v>31.35</v>
      </c>
      <c r="AE55" s="143">
        <f>IF(E55="","",IF(AND('miRNA Table'!$D$4="YES",'miRNA Table'!$D$6="YES"),E55-E$110,E55))</f>
        <v>31.75</v>
      </c>
      <c r="AF55" s="143" t="str">
        <f>IF(F55="","",IF(AND('miRNA Table'!$D$4="YES",'miRNA Table'!$D$6="YES"),F55-F$110,F55))</f>
        <v/>
      </c>
      <c r="AG55" s="143" t="str">
        <f>IF(G55="","",IF(AND('miRNA Table'!$D$4="YES",'miRNA Table'!$D$6="YES"),G55-G$110,G55))</f>
        <v/>
      </c>
      <c r="AH55" s="143" t="str">
        <f>IF(H55="","",IF(AND('miRNA Table'!$D$4="YES",'miRNA Table'!$D$6="YES"),H55-H$110,H55))</f>
        <v/>
      </c>
      <c r="AI55" s="143" t="str">
        <f>IF(I55="","",IF(AND('miRNA Table'!$D$4="YES",'miRNA Table'!$D$6="YES"),I55-I$110,I55))</f>
        <v/>
      </c>
      <c r="AJ55" s="143" t="str">
        <f>IF(J55="","",IF(AND('miRNA Table'!$D$4="YES",'miRNA Table'!$D$6="YES"),J55-J$110,J55))</f>
        <v/>
      </c>
      <c r="AK55" s="143" t="str">
        <f>IF(K55="","",IF(AND('miRNA Table'!$D$4="YES",'miRNA Table'!$D$6="YES"),K55-K$110,K55))</f>
        <v/>
      </c>
      <c r="AL55" s="143" t="str">
        <f>IF(L55="","",IF(AND('miRNA Table'!$D$4="YES",'miRNA Table'!$D$6="YES"),L55-L$110,L55))</f>
        <v/>
      </c>
      <c r="AM55" s="143" t="str">
        <f>IF(M55="","",IF(AND('miRNA Table'!$D$4="YES",'miRNA Table'!$D$6="YES"),M55-M$110,M55))</f>
        <v/>
      </c>
      <c r="AN55" s="144" t="str">
        <f>IF(N55="","",IF(AND('miRNA Table'!$D$4="YES",'miRNA Table'!$D$6="YES"),N55-N$110,N55))</f>
        <v/>
      </c>
      <c r="AO55" s="148">
        <f>IF(Q55="","",IF(AND('miRNA Table'!$D$4="YES",'miRNA Table'!$D$6="YES"),Q55-Q$110,Q55))</f>
        <v>32.549999999999997</v>
      </c>
      <c r="AP55" s="149">
        <f>IF(R55="","",IF(AND('miRNA Table'!$D$4="YES",'miRNA Table'!$D$6="YES"),R55-R$110,R55))</f>
        <v>32.47</v>
      </c>
      <c r="AQ55" s="149">
        <f>IF(S55="","",IF(AND('miRNA Table'!$D$4="YES",'miRNA Table'!$D$6="YES"),S55-S$110,S55))</f>
        <v>32.65</v>
      </c>
      <c r="AR55" s="149" t="str">
        <f>IF(T55="","",IF(AND('miRNA Table'!$D$4="YES",'miRNA Table'!$D$6="YES"),T55-T$110,T55))</f>
        <v/>
      </c>
      <c r="AS55" s="149" t="str">
        <f>IF(U55="","",IF(AND('miRNA Table'!$D$4="YES",'miRNA Table'!$D$6="YES"),U55-U$110,U55))</f>
        <v/>
      </c>
      <c r="AT55" s="149" t="str">
        <f>IF(V55="","",IF(AND('miRNA Table'!$D$4="YES",'miRNA Table'!$D$6="YES"),V55-V$110,V55))</f>
        <v/>
      </c>
      <c r="AU55" s="149" t="str">
        <f>IF(W55="","",IF(AND('miRNA Table'!$D$4="YES",'miRNA Table'!$D$6="YES"),W55-W$110,W55))</f>
        <v/>
      </c>
      <c r="AV55" s="149" t="str">
        <f>IF(X55="","",IF(AND('miRNA Table'!$D$4="YES",'miRNA Table'!$D$6="YES"),X55-X$110,X55))</f>
        <v/>
      </c>
      <c r="AW55" s="149" t="str">
        <f>IF(Y55="","",IF(AND('miRNA Table'!$D$4="YES",'miRNA Table'!$D$6="YES"),Y55-Y$110,Y55))</f>
        <v/>
      </c>
      <c r="AX55" s="149" t="str">
        <f>IF(Z55="","",IF(AND('miRNA Table'!$D$4="YES",'miRNA Table'!$D$6="YES"),Z55-Z$110,Z55))</f>
        <v/>
      </c>
      <c r="AY55" s="149" t="str">
        <f>IF(AA55="","",IF(AND('miRNA Table'!$D$4="YES",'miRNA Table'!$D$6="YES"),AA55-AA$110,AA55))</f>
        <v/>
      </c>
      <c r="AZ55" s="150" t="str">
        <f>IF(AB55="","",IF(AND('miRNA Table'!$D$4="YES",'miRNA Table'!$D$6="YES"),AB55-AB$110,AB55))</f>
        <v/>
      </c>
      <c r="BY55" s="68" t="str">
        <f t="shared" si="16"/>
        <v>hsa-miR-27b-3p</v>
      </c>
      <c r="BZ55" s="69" t="s">
        <v>81</v>
      </c>
      <c r="CA55" s="70">
        <f t="shared" si="17"/>
        <v>12.618333333333329</v>
      </c>
      <c r="CB55" s="70">
        <f t="shared" si="18"/>
        <v>11.723333333333336</v>
      </c>
      <c r="CC55" s="70">
        <f t="shared" si="19"/>
        <v>12.166666666666668</v>
      </c>
      <c r="CD55" s="70" t="str">
        <f t="shared" si="20"/>
        <v/>
      </c>
      <c r="CE55" s="70" t="str">
        <f t="shared" si="21"/>
        <v/>
      </c>
      <c r="CF55" s="70" t="str">
        <f t="shared" si="22"/>
        <v/>
      </c>
      <c r="CG55" s="70" t="str">
        <f t="shared" si="23"/>
        <v/>
      </c>
      <c r="CH55" s="70" t="str">
        <f t="shared" si="24"/>
        <v/>
      </c>
      <c r="CI55" s="70" t="str">
        <f t="shared" si="25"/>
        <v/>
      </c>
      <c r="CJ55" s="70" t="str">
        <f t="shared" si="26"/>
        <v/>
      </c>
      <c r="CK55" s="70" t="str">
        <f t="shared" si="27"/>
        <v/>
      </c>
      <c r="CL55" s="70" t="str">
        <f t="shared" si="28"/>
        <v/>
      </c>
      <c r="CM55" s="70">
        <f t="shared" si="29"/>
        <v>12.696666666666662</v>
      </c>
      <c r="CN55" s="70">
        <f t="shared" si="30"/>
        <v>12.738333333333333</v>
      </c>
      <c r="CO55" s="70">
        <f t="shared" si="31"/>
        <v>12.754999999999999</v>
      </c>
      <c r="CP55" s="70" t="str">
        <f t="shared" si="32"/>
        <v/>
      </c>
      <c r="CQ55" s="70" t="str">
        <f t="shared" si="33"/>
        <v/>
      </c>
      <c r="CR55" s="70" t="str">
        <f t="shared" si="34"/>
        <v/>
      </c>
      <c r="CS55" s="70" t="str">
        <f t="shared" si="35"/>
        <v/>
      </c>
      <c r="CT55" s="70" t="str">
        <f t="shared" si="36"/>
        <v/>
      </c>
      <c r="CU55" s="70" t="str">
        <f t="shared" si="37"/>
        <v/>
      </c>
      <c r="CV55" s="70" t="str">
        <f t="shared" si="38"/>
        <v/>
      </c>
      <c r="CW55" s="70" t="str">
        <f t="shared" si="39"/>
        <v/>
      </c>
      <c r="CX55" s="70" t="str">
        <f t="shared" si="40"/>
        <v/>
      </c>
      <c r="CY55" s="41">
        <f t="shared" si="41"/>
        <v>12.169444444444444</v>
      </c>
      <c r="CZ55" s="41">
        <f t="shared" si="42"/>
        <v>12.729999999999999</v>
      </c>
      <c r="DA55" s="71" t="str">
        <f t="shared" si="43"/>
        <v>hsa-miR-27b-3p</v>
      </c>
      <c r="DB55" s="69" t="s">
        <v>171</v>
      </c>
      <c r="DC55" s="72">
        <f t="shared" si="55"/>
        <v>1.5903882973875258E-4</v>
      </c>
      <c r="DD55" s="72">
        <f t="shared" si="56"/>
        <v>2.9575017991700903E-4</v>
      </c>
      <c r="DE55" s="72">
        <f t="shared" si="57"/>
        <v>2.1750456985848097E-4</v>
      </c>
      <c r="DF55" s="72" t="str">
        <f t="shared" si="58"/>
        <v/>
      </c>
      <c r="DG55" s="72" t="str">
        <f t="shared" si="59"/>
        <v/>
      </c>
      <c r="DH55" s="72" t="str">
        <f t="shared" si="60"/>
        <v/>
      </c>
      <c r="DI55" s="72" t="str">
        <f t="shared" si="61"/>
        <v/>
      </c>
      <c r="DJ55" s="72" t="str">
        <f t="shared" si="62"/>
        <v/>
      </c>
      <c r="DK55" s="72" t="str">
        <f t="shared" si="63"/>
        <v/>
      </c>
      <c r="DL55" s="72" t="str">
        <f t="shared" si="64"/>
        <v/>
      </c>
      <c r="DM55" s="72" t="str">
        <f t="shared" si="44"/>
        <v/>
      </c>
      <c r="DN55" s="72" t="str">
        <f t="shared" si="45"/>
        <v/>
      </c>
      <c r="DO55" s="72">
        <f t="shared" si="66"/>
        <v>1.506338195341887E-4</v>
      </c>
      <c r="DP55" s="72">
        <f t="shared" si="65"/>
        <v>1.4634556709543177E-4</v>
      </c>
      <c r="DQ55" s="72">
        <f t="shared" si="65"/>
        <v>1.4466464489032991E-4</v>
      </c>
      <c r="DR55" s="72" t="str">
        <f t="shared" si="65"/>
        <v/>
      </c>
      <c r="DS55" s="72" t="str">
        <f t="shared" si="65"/>
        <v/>
      </c>
      <c r="DT55" s="72" t="str">
        <f t="shared" si="65"/>
        <v/>
      </c>
      <c r="DU55" s="72" t="str">
        <f t="shared" si="50"/>
        <v/>
      </c>
      <c r="DV55" s="72" t="str">
        <f t="shared" si="50"/>
        <v/>
      </c>
      <c r="DW55" s="72" t="str">
        <f t="shared" si="50"/>
        <v/>
      </c>
      <c r="DX55" s="72" t="str">
        <f t="shared" si="48"/>
        <v/>
      </c>
      <c r="DY55" s="72" t="str">
        <f t="shared" si="46"/>
        <v/>
      </c>
      <c r="DZ55" s="72" t="str">
        <f t="shared" si="47"/>
        <v/>
      </c>
    </row>
    <row r="56" spans="1:130" ht="15" customHeight="1" x14ac:dyDescent="0.25">
      <c r="A56" s="76" t="str">
        <f>'miRNA Table'!B55</f>
        <v>hsa-miR-7-5p</v>
      </c>
      <c r="B56" s="69" t="s">
        <v>82</v>
      </c>
      <c r="C56" s="70">
        <f>IF('Test Sample Data'!C55="","",IF(SUM('Test Sample Data'!C$3:C$98)&gt;10,IF(AND(ISNUMBER('Test Sample Data'!C55),'Test Sample Data'!C55&lt;$C$108, 'Test Sample Data'!C55&gt;0),'Test Sample Data'!C55,$C$108),""))</f>
        <v>19.64</v>
      </c>
      <c r="D56" s="70">
        <f>IF('Test Sample Data'!D55="","",IF(SUM('Test Sample Data'!D$3:D$98)&gt;10,IF(AND(ISNUMBER('Test Sample Data'!D55),'Test Sample Data'!D55&lt;$C$108, 'Test Sample Data'!D55&gt;0),'Test Sample Data'!D55,$C$108),""))</f>
        <v>19.850000000000001</v>
      </c>
      <c r="E56" s="70">
        <f>IF('Test Sample Data'!E55="","",IF(SUM('Test Sample Data'!E$3:E$98)&gt;10,IF(AND(ISNUMBER('Test Sample Data'!E55),'Test Sample Data'!E55&lt;$C$108, 'Test Sample Data'!E55&gt;0),'Test Sample Data'!E55,$C$108),""))</f>
        <v>19.78</v>
      </c>
      <c r="F56" s="70" t="str">
        <f>IF('Test Sample Data'!F55="","",IF(SUM('Test Sample Data'!F$3:F$98)&gt;10,IF(AND(ISNUMBER('Test Sample Data'!F55),'Test Sample Data'!F55&lt;$C$108, 'Test Sample Data'!F55&gt;0),'Test Sample Data'!F55,$C$108),""))</f>
        <v/>
      </c>
      <c r="G56" s="70" t="str">
        <f>IF('Test Sample Data'!G55="","",IF(SUM('Test Sample Data'!G$3:G$98)&gt;10,IF(AND(ISNUMBER('Test Sample Data'!G55),'Test Sample Data'!G55&lt;$C$108, 'Test Sample Data'!G55&gt;0),'Test Sample Data'!G55,$C$108),""))</f>
        <v/>
      </c>
      <c r="H56" s="70" t="str">
        <f>IF('Test Sample Data'!H55="","",IF(SUM('Test Sample Data'!H$3:H$98)&gt;10,IF(AND(ISNUMBER('Test Sample Data'!H55),'Test Sample Data'!H55&lt;$C$108, 'Test Sample Data'!H55&gt;0),'Test Sample Data'!H55,$C$108),""))</f>
        <v/>
      </c>
      <c r="I56" s="70" t="str">
        <f>IF('Test Sample Data'!I55="","",IF(SUM('Test Sample Data'!I$3:I$98)&gt;10,IF(AND(ISNUMBER('Test Sample Data'!I55),'Test Sample Data'!I55&lt;$C$108, 'Test Sample Data'!I55&gt;0),'Test Sample Data'!I55,$C$108),""))</f>
        <v/>
      </c>
      <c r="J56" s="70" t="str">
        <f>IF('Test Sample Data'!J55="","",IF(SUM('Test Sample Data'!J$3:J$98)&gt;10,IF(AND(ISNUMBER('Test Sample Data'!J55),'Test Sample Data'!J55&lt;$C$108, 'Test Sample Data'!J55&gt;0),'Test Sample Data'!J55,$C$108),""))</f>
        <v/>
      </c>
      <c r="K56" s="70" t="str">
        <f>IF('Test Sample Data'!K55="","",IF(SUM('Test Sample Data'!K$3:K$98)&gt;10,IF(AND(ISNUMBER('Test Sample Data'!K55),'Test Sample Data'!K55&lt;$C$108, 'Test Sample Data'!K55&gt;0),'Test Sample Data'!K55,$C$108),""))</f>
        <v/>
      </c>
      <c r="L56" s="70" t="str">
        <f>IF('Test Sample Data'!L55="","",IF(SUM('Test Sample Data'!L$3:L$98)&gt;10,IF(AND(ISNUMBER('Test Sample Data'!L55),'Test Sample Data'!L55&lt;$C$108, 'Test Sample Data'!L55&gt;0),'Test Sample Data'!L55,$C$108),""))</f>
        <v/>
      </c>
      <c r="M56" s="70" t="str">
        <f>IF('Test Sample Data'!M55="","",IF(SUM('Test Sample Data'!M$3:M$98)&gt;10,IF(AND(ISNUMBER('Test Sample Data'!M55),'Test Sample Data'!M55&lt;$C$108, 'Test Sample Data'!M55&gt;0),'Test Sample Data'!M55,$C$108),""))</f>
        <v/>
      </c>
      <c r="N56" s="70" t="str">
        <f>IF('Test Sample Data'!N55="","",IF(SUM('Test Sample Data'!N$3:N$98)&gt;10,IF(AND(ISNUMBER('Test Sample Data'!N55),'Test Sample Data'!N55&lt;$C$108, 'Test Sample Data'!N55&gt;0),'Test Sample Data'!N55,$C$108),""))</f>
        <v/>
      </c>
      <c r="O56" s="69" t="str">
        <f>'miRNA Table'!B55</f>
        <v>hsa-miR-7-5p</v>
      </c>
      <c r="P56" s="69" t="s">
        <v>82</v>
      </c>
      <c r="Q56" s="70">
        <f>IF('Control Sample Data'!C55="","",IF(SUM('Control Sample Data'!C$3:C$98)&gt;10,IF(AND(ISNUMBER('Control Sample Data'!C55),'Control Sample Data'!C55&lt;$C$108, 'Control Sample Data'!C55&gt;0),'Control Sample Data'!C55,$C$108),""))</f>
        <v>30.32</v>
      </c>
      <c r="R56" s="70">
        <f>IF('Control Sample Data'!D55="","",IF(SUM('Control Sample Data'!D$3:D$98)&gt;10,IF(AND(ISNUMBER('Control Sample Data'!D55),'Control Sample Data'!D55&lt;$C$108, 'Control Sample Data'!D55&gt;0),'Control Sample Data'!D55,$C$108),""))</f>
        <v>29.85</v>
      </c>
      <c r="S56" s="70">
        <f>IF('Control Sample Data'!E55="","",IF(SUM('Control Sample Data'!E$3:E$98)&gt;10,IF(AND(ISNUMBER('Control Sample Data'!E55),'Control Sample Data'!E55&lt;$C$108, 'Control Sample Data'!E55&gt;0),'Control Sample Data'!E55,$C$108),""))</f>
        <v>30.23</v>
      </c>
      <c r="T56" s="70" t="str">
        <f>IF('Control Sample Data'!F55="","",IF(SUM('Control Sample Data'!F$3:F$98)&gt;10,IF(AND(ISNUMBER('Control Sample Data'!F55),'Control Sample Data'!F55&lt;$C$108, 'Control Sample Data'!F55&gt;0),'Control Sample Data'!F55,$C$108),""))</f>
        <v/>
      </c>
      <c r="U56" s="70" t="str">
        <f>IF('Control Sample Data'!G55="","",IF(SUM('Control Sample Data'!G$3:G$98)&gt;10,IF(AND(ISNUMBER('Control Sample Data'!G55),'Control Sample Data'!G55&lt;$C$108, 'Control Sample Data'!G55&gt;0),'Control Sample Data'!G55,$C$108),""))</f>
        <v/>
      </c>
      <c r="V56" s="70" t="str">
        <f>IF('Control Sample Data'!H55="","",IF(SUM('Control Sample Data'!H$3:H$98)&gt;10,IF(AND(ISNUMBER('Control Sample Data'!H55),'Control Sample Data'!H55&lt;$C$108, 'Control Sample Data'!H55&gt;0),'Control Sample Data'!H55,$C$108),""))</f>
        <v/>
      </c>
      <c r="W56" s="70" t="str">
        <f>IF('Control Sample Data'!I55="","",IF(SUM('Control Sample Data'!I$3:I$98)&gt;10,IF(AND(ISNUMBER('Control Sample Data'!I55),'Control Sample Data'!I55&lt;$C$108, 'Control Sample Data'!I55&gt;0),'Control Sample Data'!I55,$C$108),""))</f>
        <v/>
      </c>
      <c r="X56" s="70" t="str">
        <f>IF('Control Sample Data'!J55="","",IF(SUM('Control Sample Data'!J$3:J$98)&gt;10,IF(AND(ISNUMBER('Control Sample Data'!J55),'Control Sample Data'!J55&lt;$C$108, 'Control Sample Data'!J55&gt;0),'Control Sample Data'!J55,$C$108),""))</f>
        <v/>
      </c>
      <c r="Y56" s="70" t="str">
        <f>IF('Control Sample Data'!K55="","",IF(SUM('Control Sample Data'!K$3:K$98)&gt;10,IF(AND(ISNUMBER('Control Sample Data'!K55),'Control Sample Data'!K55&lt;$C$108, 'Control Sample Data'!K55&gt;0),'Control Sample Data'!K55,$C$108),""))</f>
        <v/>
      </c>
      <c r="Z56" s="70" t="str">
        <f>IF('Control Sample Data'!L55="","",IF(SUM('Control Sample Data'!L$3:L$98)&gt;10,IF(AND(ISNUMBER('Control Sample Data'!L55),'Control Sample Data'!L55&lt;$C$108, 'Control Sample Data'!L55&gt;0),'Control Sample Data'!L55,$C$108),""))</f>
        <v/>
      </c>
      <c r="AA56" s="70" t="str">
        <f>IF('Control Sample Data'!M55="","",IF(SUM('Control Sample Data'!M$3:M$98)&gt;10,IF(AND(ISNUMBER('Control Sample Data'!M55),'Control Sample Data'!M55&lt;$C$108, 'Control Sample Data'!M55&gt;0),'Control Sample Data'!M55,$C$108),""))</f>
        <v/>
      </c>
      <c r="AB56" s="137" t="str">
        <f>IF('Control Sample Data'!N55="","",IF(SUM('Control Sample Data'!N$3:N$98)&gt;10,IF(AND(ISNUMBER('Control Sample Data'!N55),'Control Sample Data'!N55&lt;$C$108, 'Control Sample Data'!N55&gt;0),'Control Sample Data'!N55,$C$108),""))</f>
        <v/>
      </c>
      <c r="AC56" s="142">
        <f>IF(C56="","",IF(AND('miRNA Table'!$D$4="YES",'miRNA Table'!$D$6="YES"),C56-C$110,C56))</f>
        <v>19.64</v>
      </c>
      <c r="AD56" s="143">
        <f>IF(D56="","",IF(AND('miRNA Table'!$D$4="YES",'miRNA Table'!$D$6="YES"),D56-D$110,D56))</f>
        <v>19.850000000000001</v>
      </c>
      <c r="AE56" s="143">
        <f>IF(E56="","",IF(AND('miRNA Table'!$D$4="YES",'miRNA Table'!$D$6="YES"),E56-E$110,E56))</f>
        <v>19.78</v>
      </c>
      <c r="AF56" s="143" t="str">
        <f>IF(F56="","",IF(AND('miRNA Table'!$D$4="YES",'miRNA Table'!$D$6="YES"),F56-F$110,F56))</f>
        <v/>
      </c>
      <c r="AG56" s="143" t="str">
        <f>IF(G56="","",IF(AND('miRNA Table'!$D$4="YES",'miRNA Table'!$D$6="YES"),G56-G$110,G56))</f>
        <v/>
      </c>
      <c r="AH56" s="143" t="str">
        <f>IF(H56="","",IF(AND('miRNA Table'!$D$4="YES",'miRNA Table'!$D$6="YES"),H56-H$110,H56))</f>
        <v/>
      </c>
      <c r="AI56" s="143" t="str">
        <f>IF(I56="","",IF(AND('miRNA Table'!$D$4="YES",'miRNA Table'!$D$6="YES"),I56-I$110,I56))</f>
        <v/>
      </c>
      <c r="AJ56" s="143" t="str">
        <f>IF(J56="","",IF(AND('miRNA Table'!$D$4="YES",'miRNA Table'!$D$6="YES"),J56-J$110,J56))</f>
        <v/>
      </c>
      <c r="AK56" s="143" t="str">
        <f>IF(K56="","",IF(AND('miRNA Table'!$D$4="YES",'miRNA Table'!$D$6="YES"),K56-K$110,K56))</f>
        <v/>
      </c>
      <c r="AL56" s="143" t="str">
        <f>IF(L56="","",IF(AND('miRNA Table'!$D$4="YES",'miRNA Table'!$D$6="YES"),L56-L$110,L56))</f>
        <v/>
      </c>
      <c r="AM56" s="143" t="str">
        <f>IF(M56="","",IF(AND('miRNA Table'!$D$4="YES",'miRNA Table'!$D$6="YES"),M56-M$110,M56))</f>
        <v/>
      </c>
      <c r="AN56" s="144" t="str">
        <f>IF(N56="","",IF(AND('miRNA Table'!$D$4="YES",'miRNA Table'!$D$6="YES"),N56-N$110,N56))</f>
        <v/>
      </c>
      <c r="AO56" s="148">
        <f>IF(Q56="","",IF(AND('miRNA Table'!$D$4="YES",'miRNA Table'!$D$6="YES"),Q56-Q$110,Q56))</f>
        <v>30.32</v>
      </c>
      <c r="AP56" s="149">
        <f>IF(R56="","",IF(AND('miRNA Table'!$D$4="YES",'miRNA Table'!$D$6="YES"),R56-R$110,R56))</f>
        <v>29.85</v>
      </c>
      <c r="AQ56" s="149">
        <f>IF(S56="","",IF(AND('miRNA Table'!$D$4="YES",'miRNA Table'!$D$6="YES"),S56-S$110,S56))</f>
        <v>30.23</v>
      </c>
      <c r="AR56" s="149" t="str">
        <f>IF(T56="","",IF(AND('miRNA Table'!$D$4="YES",'miRNA Table'!$D$6="YES"),T56-T$110,T56))</f>
        <v/>
      </c>
      <c r="AS56" s="149" t="str">
        <f>IF(U56="","",IF(AND('miRNA Table'!$D$4="YES",'miRNA Table'!$D$6="YES"),U56-U$110,U56))</f>
        <v/>
      </c>
      <c r="AT56" s="149" t="str">
        <f>IF(V56="","",IF(AND('miRNA Table'!$D$4="YES",'miRNA Table'!$D$6="YES"),V56-V$110,V56))</f>
        <v/>
      </c>
      <c r="AU56" s="149" t="str">
        <f>IF(W56="","",IF(AND('miRNA Table'!$D$4="YES",'miRNA Table'!$D$6="YES"),W56-W$110,W56))</f>
        <v/>
      </c>
      <c r="AV56" s="149" t="str">
        <f>IF(X56="","",IF(AND('miRNA Table'!$D$4="YES",'miRNA Table'!$D$6="YES"),X56-X$110,X56))</f>
        <v/>
      </c>
      <c r="AW56" s="149" t="str">
        <f>IF(Y56="","",IF(AND('miRNA Table'!$D$4="YES",'miRNA Table'!$D$6="YES"),Y56-Y$110,Y56))</f>
        <v/>
      </c>
      <c r="AX56" s="149" t="str">
        <f>IF(Z56="","",IF(AND('miRNA Table'!$D$4="YES",'miRNA Table'!$D$6="YES"),Z56-Z$110,Z56))</f>
        <v/>
      </c>
      <c r="AY56" s="149" t="str">
        <f>IF(AA56="","",IF(AND('miRNA Table'!$D$4="YES",'miRNA Table'!$D$6="YES"),AA56-AA$110,AA56))</f>
        <v/>
      </c>
      <c r="AZ56" s="150" t="str">
        <f>IF(AB56="","",IF(AND('miRNA Table'!$D$4="YES",'miRNA Table'!$D$6="YES"),AB56-AB$110,AB56))</f>
        <v/>
      </c>
      <c r="BY56" s="68" t="str">
        <f t="shared" si="16"/>
        <v>hsa-miR-7-5p</v>
      </c>
      <c r="BZ56" s="69" t="s">
        <v>82</v>
      </c>
      <c r="CA56" s="70">
        <f t="shared" si="17"/>
        <v>0.10833333333333073</v>
      </c>
      <c r="CB56" s="70">
        <f t="shared" si="18"/>
        <v>0.22333333333333627</v>
      </c>
      <c r="CC56" s="70">
        <f t="shared" si="19"/>
        <v>0.19666666666666899</v>
      </c>
      <c r="CD56" s="70" t="str">
        <f t="shared" si="20"/>
        <v/>
      </c>
      <c r="CE56" s="70" t="str">
        <f t="shared" si="21"/>
        <v/>
      </c>
      <c r="CF56" s="70" t="str">
        <f t="shared" si="22"/>
        <v/>
      </c>
      <c r="CG56" s="70" t="str">
        <f t="shared" si="23"/>
        <v/>
      </c>
      <c r="CH56" s="70" t="str">
        <f t="shared" si="24"/>
        <v/>
      </c>
      <c r="CI56" s="70" t="str">
        <f t="shared" si="25"/>
        <v/>
      </c>
      <c r="CJ56" s="70" t="str">
        <f t="shared" si="26"/>
        <v/>
      </c>
      <c r="CK56" s="70" t="str">
        <f t="shared" si="27"/>
        <v/>
      </c>
      <c r="CL56" s="70" t="str">
        <f t="shared" si="28"/>
        <v/>
      </c>
      <c r="CM56" s="70">
        <f t="shared" si="29"/>
        <v>10.466666666666665</v>
      </c>
      <c r="CN56" s="70">
        <f t="shared" si="30"/>
        <v>10.118333333333336</v>
      </c>
      <c r="CO56" s="70">
        <f t="shared" si="31"/>
        <v>10.335000000000001</v>
      </c>
      <c r="CP56" s="70" t="str">
        <f t="shared" si="32"/>
        <v/>
      </c>
      <c r="CQ56" s="70" t="str">
        <f t="shared" si="33"/>
        <v/>
      </c>
      <c r="CR56" s="70" t="str">
        <f t="shared" si="34"/>
        <v/>
      </c>
      <c r="CS56" s="70" t="str">
        <f t="shared" si="35"/>
        <v/>
      </c>
      <c r="CT56" s="70" t="str">
        <f t="shared" si="36"/>
        <v/>
      </c>
      <c r="CU56" s="70" t="str">
        <f t="shared" si="37"/>
        <v/>
      </c>
      <c r="CV56" s="70" t="str">
        <f t="shared" si="38"/>
        <v/>
      </c>
      <c r="CW56" s="70" t="str">
        <f t="shared" si="39"/>
        <v/>
      </c>
      <c r="CX56" s="70" t="str">
        <f t="shared" si="40"/>
        <v/>
      </c>
      <c r="CY56" s="41">
        <f t="shared" si="41"/>
        <v>0.176111111111112</v>
      </c>
      <c r="CZ56" s="41">
        <f t="shared" si="42"/>
        <v>10.306666666666667</v>
      </c>
      <c r="DA56" s="71" t="str">
        <f t="shared" si="43"/>
        <v>hsa-miR-7-5p</v>
      </c>
      <c r="DB56" s="69" t="s">
        <v>172</v>
      </c>
      <c r="DC56" s="72">
        <f t="shared" si="55"/>
        <v>0.9276591169413112</v>
      </c>
      <c r="DD56" s="72">
        <f t="shared" si="56"/>
        <v>0.85658401897045455</v>
      </c>
      <c r="DE56" s="72">
        <f t="shared" si="57"/>
        <v>0.8725642876408215</v>
      </c>
      <c r="DF56" s="72" t="str">
        <f t="shared" si="58"/>
        <v/>
      </c>
      <c r="DG56" s="72" t="str">
        <f t="shared" si="59"/>
        <v/>
      </c>
      <c r="DH56" s="72" t="str">
        <f t="shared" si="60"/>
        <v/>
      </c>
      <c r="DI56" s="72" t="str">
        <f t="shared" si="61"/>
        <v/>
      </c>
      <c r="DJ56" s="72" t="str">
        <f t="shared" si="62"/>
        <v/>
      </c>
      <c r="DK56" s="72" t="str">
        <f t="shared" si="63"/>
        <v/>
      </c>
      <c r="DL56" s="72" t="str">
        <f t="shared" si="64"/>
        <v/>
      </c>
      <c r="DM56" s="72" t="str">
        <f t="shared" si="44"/>
        <v/>
      </c>
      <c r="DN56" s="72" t="str">
        <f t="shared" si="45"/>
        <v/>
      </c>
      <c r="DO56" s="72">
        <f t="shared" si="66"/>
        <v>7.0667443234393563E-4</v>
      </c>
      <c r="DP56" s="72">
        <f t="shared" si="65"/>
        <v>8.9965947984195385E-4</v>
      </c>
      <c r="DQ56" s="72">
        <f t="shared" si="65"/>
        <v>7.7420325840848059E-4</v>
      </c>
      <c r="DR56" s="72" t="str">
        <f t="shared" si="65"/>
        <v/>
      </c>
      <c r="DS56" s="72" t="str">
        <f t="shared" si="65"/>
        <v/>
      </c>
      <c r="DT56" s="72" t="str">
        <f t="shared" si="65"/>
        <v/>
      </c>
      <c r="DU56" s="72" t="str">
        <f t="shared" si="50"/>
        <v/>
      </c>
      <c r="DV56" s="72" t="str">
        <f t="shared" si="50"/>
        <v/>
      </c>
      <c r="DW56" s="72" t="str">
        <f t="shared" si="50"/>
        <v/>
      </c>
      <c r="DX56" s="72" t="str">
        <f t="shared" si="48"/>
        <v/>
      </c>
      <c r="DY56" s="72" t="str">
        <f t="shared" si="46"/>
        <v/>
      </c>
      <c r="DZ56" s="72" t="str">
        <f t="shared" si="47"/>
        <v/>
      </c>
    </row>
    <row r="57" spans="1:130" ht="15" customHeight="1" x14ac:dyDescent="0.25">
      <c r="A57" s="76" t="str">
        <f>'miRNA Table'!B56</f>
        <v>hsa-miR-127-5p</v>
      </c>
      <c r="B57" s="69" t="s">
        <v>83</v>
      </c>
      <c r="C57" s="70">
        <f>IF('Test Sample Data'!C56="","",IF(SUM('Test Sample Data'!C$3:C$98)&gt;10,IF(AND(ISNUMBER('Test Sample Data'!C56),'Test Sample Data'!C56&lt;$C$108, 'Test Sample Data'!C56&gt;0),'Test Sample Data'!C56,$C$108),""))</f>
        <v>21.06</v>
      </c>
      <c r="D57" s="70">
        <f>IF('Test Sample Data'!D56="","",IF(SUM('Test Sample Data'!D$3:D$98)&gt;10,IF(AND(ISNUMBER('Test Sample Data'!D56),'Test Sample Data'!D56&lt;$C$108, 'Test Sample Data'!D56&gt;0),'Test Sample Data'!D56,$C$108),""))</f>
        <v>21.1</v>
      </c>
      <c r="E57" s="70">
        <f>IF('Test Sample Data'!E56="","",IF(SUM('Test Sample Data'!E$3:E$98)&gt;10,IF(AND(ISNUMBER('Test Sample Data'!E56),'Test Sample Data'!E56&lt;$C$108, 'Test Sample Data'!E56&gt;0),'Test Sample Data'!E56,$C$108),""))</f>
        <v>21.07</v>
      </c>
      <c r="F57" s="70" t="str">
        <f>IF('Test Sample Data'!F56="","",IF(SUM('Test Sample Data'!F$3:F$98)&gt;10,IF(AND(ISNUMBER('Test Sample Data'!F56),'Test Sample Data'!F56&lt;$C$108, 'Test Sample Data'!F56&gt;0),'Test Sample Data'!F56,$C$108),""))</f>
        <v/>
      </c>
      <c r="G57" s="70" t="str">
        <f>IF('Test Sample Data'!G56="","",IF(SUM('Test Sample Data'!G$3:G$98)&gt;10,IF(AND(ISNUMBER('Test Sample Data'!G56),'Test Sample Data'!G56&lt;$C$108, 'Test Sample Data'!G56&gt;0),'Test Sample Data'!G56,$C$108),""))</f>
        <v/>
      </c>
      <c r="H57" s="70" t="str">
        <f>IF('Test Sample Data'!H56="","",IF(SUM('Test Sample Data'!H$3:H$98)&gt;10,IF(AND(ISNUMBER('Test Sample Data'!H56),'Test Sample Data'!H56&lt;$C$108, 'Test Sample Data'!H56&gt;0),'Test Sample Data'!H56,$C$108),""))</f>
        <v/>
      </c>
      <c r="I57" s="70" t="str">
        <f>IF('Test Sample Data'!I56="","",IF(SUM('Test Sample Data'!I$3:I$98)&gt;10,IF(AND(ISNUMBER('Test Sample Data'!I56),'Test Sample Data'!I56&lt;$C$108, 'Test Sample Data'!I56&gt;0),'Test Sample Data'!I56,$C$108),""))</f>
        <v/>
      </c>
      <c r="J57" s="70" t="str">
        <f>IF('Test Sample Data'!J56="","",IF(SUM('Test Sample Data'!J$3:J$98)&gt;10,IF(AND(ISNUMBER('Test Sample Data'!J56),'Test Sample Data'!J56&lt;$C$108, 'Test Sample Data'!J56&gt;0),'Test Sample Data'!J56,$C$108),""))</f>
        <v/>
      </c>
      <c r="K57" s="70" t="str">
        <f>IF('Test Sample Data'!K56="","",IF(SUM('Test Sample Data'!K$3:K$98)&gt;10,IF(AND(ISNUMBER('Test Sample Data'!K56),'Test Sample Data'!K56&lt;$C$108, 'Test Sample Data'!K56&gt;0),'Test Sample Data'!K56,$C$108),""))</f>
        <v/>
      </c>
      <c r="L57" s="70" t="str">
        <f>IF('Test Sample Data'!L56="","",IF(SUM('Test Sample Data'!L$3:L$98)&gt;10,IF(AND(ISNUMBER('Test Sample Data'!L56),'Test Sample Data'!L56&lt;$C$108, 'Test Sample Data'!L56&gt;0),'Test Sample Data'!L56,$C$108),""))</f>
        <v/>
      </c>
      <c r="M57" s="70" t="str">
        <f>IF('Test Sample Data'!M56="","",IF(SUM('Test Sample Data'!M$3:M$98)&gt;10,IF(AND(ISNUMBER('Test Sample Data'!M56),'Test Sample Data'!M56&lt;$C$108, 'Test Sample Data'!M56&gt;0),'Test Sample Data'!M56,$C$108),""))</f>
        <v/>
      </c>
      <c r="N57" s="70" t="str">
        <f>IF('Test Sample Data'!N56="","",IF(SUM('Test Sample Data'!N$3:N$98)&gt;10,IF(AND(ISNUMBER('Test Sample Data'!N56),'Test Sample Data'!N56&lt;$C$108, 'Test Sample Data'!N56&gt;0),'Test Sample Data'!N56,$C$108),""))</f>
        <v/>
      </c>
      <c r="O57" s="69" t="str">
        <f>'miRNA Table'!B56</f>
        <v>hsa-miR-127-5p</v>
      </c>
      <c r="P57" s="69" t="s">
        <v>83</v>
      </c>
      <c r="Q57" s="70">
        <f>IF('Control Sample Data'!C56="","",IF(SUM('Control Sample Data'!C$3:C$98)&gt;10,IF(AND(ISNUMBER('Control Sample Data'!C56),'Control Sample Data'!C56&lt;$C$108, 'Control Sample Data'!C56&gt;0),'Control Sample Data'!C56,$C$108),""))</f>
        <v>34.14</v>
      </c>
      <c r="R57" s="70">
        <f>IF('Control Sample Data'!D56="","",IF(SUM('Control Sample Data'!D$3:D$98)&gt;10,IF(AND(ISNUMBER('Control Sample Data'!D56),'Control Sample Data'!D56&lt;$C$108, 'Control Sample Data'!D56&gt;0),'Control Sample Data'!D56,$C$108),""))</f>
        <v>34.4</v>
      </c>
      <c r="S57" s="70">
        <f>IF('Control Sample Data'!E56="","",IF(SUM('Control Sample Data'!E$3:E$98)&gt;10,IF(AND(ISNUMBER('Control Sample Data'!E56),'Control Sample Data'!E56&lt;$C$108, 'Control Sample Data'!E56&gt;0),'Control Sample Data'!E56,$C$108),""))</f>
        <v>33.89</v>
      </c>
      <c r="T57" s="70" t="str">
        <f>IF('Control Sample Data'!F56="","",IF(SUM('Control Sample Data'!F$3:F$98)&gt;10,IF(AND(ISNUMBER('Control Sample Data'!F56),'Control Sample Data'!F56&lt;$C$108, 'Control Sample Data'!F56&gt;0),'Control Sample Data'!F56,$C$108),""))</f>
        <v/>
      </c>
      <c r="U57" s="70" t="str">
        <f>IF('Control Sample Data'!G56="","",IF(SUM('Control Sample Data'!G$3:G$98)&gt;10,IF(AND(ISNUMBER('Control Sample Data'!G56),'Control Sample Data'!G56&lt;$C$108, 'Control Sample Data'!G56&gt;0),'Control Sample Data'!G56,$C$108),""))</f>
        <v/>
      </c>
      <c r="V57" s="70" t="str">
        <f>IF('Control Sample Data'!H56="","",IF(SUM('Control Sample Data'!H$3:H$98)&gt;10,IF(AND(ISNUMBER('Control Sample Data'!H56),'Control Sample Data'!H56&lt;$C$108, 'Control Sample Data'!H56&gt;0),'Control Sample Data'!H56,$C$108),""))</f>
        <v/>
      </c>
      <c r="W57" s="70" t="str">
        <f>IF('Control Sample Data'!I56="","",IF(SUM('Control Sample Data'!I$3:I$98)&gt;10,IF(AND(ISNUMBER('Control Sample Data'!I56),'Control Sample Data'!I56&lt;$C$108, 'Control Sample Data'!I56&gt;0),'Control Sample Data'!I56,$C$108),""))</f>
        <v/>
      </c>
      <c r="X57" s="70" t="str">
        <f>IF('Control Sample Data'!J56="","",IF(SUM('Control Sample Data'!J$3:J$98)&gt;10,IF(AND(ISNUMBER('Control Sample Data'!J56),'Control Sample Data'!J56&lt;$C$108, 'Control Sample Data'!J56&gt;0),'Control Sample Data'!J56,$C$108),""))</f>
        <v/>
      </c>
      <c r="Y57" s="70" t="str">
        <f>IF('Control Sample Data'!K56="","",IF(SUM('Control Sample Data'!K$3:K$98)&gt;10,IF(AND(ISNUMBER('Control Sample Data'!K56),'Control Sample Data'!K56&lt;$C$108, 'Control Sample Data'!K56&gt;0),'Control Sample Data'!K56,$C$108),""))</f>
        <v/>
      </c>
      <c r="Z57" s="70" t="str">
        <f>IF('Control Sample Data'!L56="","",IF(SUM('Control Sample Data'!L$3:L$98)&gt;10,IF(AND(ISNUMBER('Control Sample Data'!L56),'Control Sample Data'!L56&lt;$C$108, 'Control Sample Data'!L56&gt;0),'Control Sample Data'!L56,$C$108),""))</f>
        <v/>
      </c>
      <c r="AA57" s="70" t="str">
        <f>IF('Control Sample Data'!M56="","",IF(SUM('Control Sample Data'!M$3:M$98)&gt;10,IF(AND(ISNUMBER('Control Sample Data'!M56),'Control Sample Data'!M56&lt;$C$108, 'Control Sample Data'!M56&gt;0),'Control Sample Data'!M56,$C$108),""))</f>
        <v/>
      </c>
      <c r="AB57" s="137" t="str">
        <f>IF('Control Sample Data'!N56="","",IF(SUM('Control Sample Data'!N$3:N$98)&gt;10,IF(AND(ISNUMBER('Control Sample Data'!N56),'Control Sample Data'!N56&lt;$C$108, 'Control Sample Data'!N56&gt;0),'Control Sample Data'!N56,$C$108),""))</f>
        <v/>
      </c>
      <c r="AC57" s="142">
        <f>IF(C57="","",IF(AND('miRNA Table'!$D$4="YES",'miRNA Table'!$D$6="YES"),C57-C$110,C57))</f>
        <v>21.06</v>
      </c>
      <c r="AD57" s="143">
        <f>IF(D57="","",IF(AND('miRNA Table'!$D$4="YES",'miRNA Table'!$D$6="YES"),D57-D$110,D57))</f>
        <v>21.1</v>
      </c>
      <c r="AE57" s="143">
        <f>IF(E57="","",IF(AND('miRNA Table'!$D$4="YES",'miRNA Table'!$D$6="YES"),E57-E$110,E57))</f>
        <v>21.07</v>
      </c>
      <c r="AF57" s="143" t="str">
        <f>IF(F57="","",IF(AND('miRNA Table'!$D$4="YES",'miRNA Table'!$D$6="YES"),F57-F$110,F57))</f>
        <v/>
      </c>
      <c r="AG57" s="143" t="str">
        <f>IF(G57="","",IF(AND('miRNA Table'!$D$4="YES",'miRNA Table'!$D$6="YES"),G57-G$110,G57))</f>
        <v/>
      </c>
      <c r="AH57" s="143" t="str">
        <f>IF(H57="","",IF(AND('miRNA Table'!$D$4="YES",'miRNA Table'!$D$6="YES"),H57-H$110,H57))</f>
        <v/>
      </c>
      <c r="AI57" s="143" t="str">
        <f>IF(I57="","",IF(AND('miRNA Table'!$D$4="YES",'miRNA Table'!$D$6="YES"),I57-I$110,I57))</f>
        <v/>
      </c>
      <c r="AJ57" s="143" t="str">
        <f>IF(J57="","",IF(AND('miRNA Table'!$D$4="YES",'miRNA Table'!$D$6="YES"),J57-J$110,J57))</f>
        <v/>
      </c>
      <c r="AK57" s="143" t="str">
        <f>IF(K57="","",IF(AND('miRNA Table'!$D$4="YES",'miRNA Table'!$D$6="YES"),K57-K$110,K57))</f>
        <v/>
      </c>
      <c r="AL57" s="143" t="str">
        <f>IF(L57="","",IF(AND('miRNA Table'!$D$4="YES",'miRNA Table'!$D$6="YES"),L57-L$110,L57))</f>
        <v/>
      </c>
      <c r="AM57" s="143" t="str">
        <f>IF(M57="","",IF(AND('miRNA Table'!$D$4="YES",'miRNA Table'!$D$6="YES"),M57-M$110,M57))</f>
        <v/>
      </c>
      <c r="AN57" s="144" t="str">
        <f>IF(N57="","",IF(AND('miRNA Table'!$D$4="YES",'miRNA Table'!$D$6="YES"),N57-N$110,N57))</f>
        <v/>
      </c>
      <c r="AO57" s="148">
        <f>IF(Q57="","",IF(AND('miRNA Table'!$D$4="YES",'miRNA Table'!$D$6="YES"),Q57-Q$110,Q57))</f>
        <v>34.14</v>
      </c>
      <c r="AP57" s="149">
        <f>IF(R57="","",IF(AND('miRNA Table'!$D$4="YES",'miRNA Table'!$D$6="YES"),R57-R$110,R57))</f>
        <v>34.4</v>
      </c>
      <c r="AQ57" s="149">
        <f>IF(S57="","",IF(AND('miRNA Table'!$D$4="YES",'miRNA Table'!$D$6="YES"),S57-S$110,S57))</f>
        <v>33.89</v>
      </c>
      <c r="AR57" s="149" t="str">
        <f>IF(T57="","",IF(AND('miRNA Table'!$D$4="YES",'miRNA Table'!$D$6="YES"),T57-T$110,T57))</f>
        <v/>
      </c>
      <c r="AS57" s="149" t="str">
        <f>IF(U57="","",IF(AND('miRNA Table'!$D$4="YES",'miRNA Table'!$D$6="YES"),U57-U$110,U57))</f>
        <v/>
      </c>
      <c r="AT57" s="149" t="str">
        <f>IF(V57="","",IF(AND('miRNA Table'!$D$4="YES",'miRNA Table'!$D$6="YES"),V57-V$110,V57))</f>
        <v/>
      </c>
      <c r="AU57" s="149" t="str">
        <f>IF(W57="","",IF(AND('miRNA Table'!$D$4="YES",'miRNA Table'!$D$6="YES"),W57-W$110,W57))</f>
        <v/>
      </c>
      <c r="AV57" s="149" t="str">
        <f>IF(X57="","",IF(AND('miRNA Table'!$D$4="YES",'miRNA Table'!$D$6="YES"),X57-X$110,X57))</f>
        <v/>
      </c>
      <c r="AW57" s="149" t="str">
        <f>IF(Y57="","",IF(AND('miRNA Table'!$D$4="YES",'miRNA Table'!$D$6="YES"),Y57-Y$110,Y57))</f>
        <v/>
      </c>
      <c r="AX57" s="149" t="str">
        <f>IF(Z57="","",IF(AND('miRNA Table'!$D$4="YES",'miRNA Table'!$D$6="YES"),Z57-Z$110,Z57))</f>
        <v/>
      </c>
      <c r="AY57" s="149" t="str">
        <f>IF(AA57="","",IF(AND('miRNA Table'!$D$4="YES",'miRNA Table'!$D$6="YES"),AA57-AA$110,AA57))</f>
        <v/>
      </c>
      <c r="AZ57" s="150" t="str">
        <f>IF(AB57="","",IF(AND('miRNA Table'!$D$4="YES",'miRNA Table'!$D$6="YES"),AB57-AB$110,AB57))</f>
        <v/>
      </c>
      <c r="BY57" s="68" t="str">
        <f t="shared" si="16"/>
        <v>hsa-miR-127-5p</v>
      </c>
      <c r="BZ57" s="69" t="s">
        <v>83</v>
      </c>
      <c r="CA57" s="70">
        <f t="shared" si="17"/>
        <v>1.5283333333333289</v>
      </c>
      <c r="CB57" s="70">
        <f t="shared" si="18"/>
        <v>1.4733333333333363</v>
      </c>
      <c r="CC57" s="70">
        <f t="shared" si="19"/>
        <v>1.4866666666666681</v>
      </c>
      <c r="CD57" s="70" t="str">
        <f t="shared" si="20"/>
        <v/>
      </c>
      <c r="CE57" s="70" t="str">
        <f t="shared" si="21"/>
        <v/>
      </c>
      <c r="CF57" s="70" t="str">
        <f t="shared" si="22"/>
        <v/>
      </c>
      <c r="CG57" s="70" t="str">
        <f t="shared" si="23"/>
        <v/>
      </c>
      <c r="CH57" s="70" t="str">
        <f t="shared" si="24"/>
        <v/>
      </c>
      <c r="CI57" s="70" t="str">
        <f t="shared" si="25"/>
        <v/>
      </c>
      <c r="CJ57" s="70" t="str">
        <f t="shared" si="26"/>
        <v/>
      </c>
      <c r="CK57" s="70" t="str">
        <f t="shared" si="27"/>
        <v/>
      </c>
      <c r="CL57" s="70" t="str">
        <f t="shared" si="28"/>
        <v/>
      </c>
      <c r="CM57" s="70">
        <f t="shared" si="29"/>
        <v>14.286666666666665</v>
      </c>
      <c r="CN57" s="70">
        <f t="shared" si="30"/>
        <v>14.668333333333333</v>
      </c>
      <c r="CO57" s="70">
        <f t="shared" si="31"/>
        <v>13.995000000000001</v>
      </c>
      <c r="CP57" s="70" t="str">
        <f t="shared" si="32"/>
        <v/>
      </c>
      <c r="CQ57" s="70" t="str">
        <f t="shared" si="33"/>
        <v/>
      </c>
      <c r="CR57" s="70" t="str">
        <f t="shared" si="34"/>
        <v/>
      </c>
      <c r="CS57" s="70" t="str">
        <f t="shared" si="35"/>
        <v/>
      </c>
      <c r="CT57" s="70" t="str">
        <f t="shared" si="36"/>
        <v/>
      </c>
      <c r="CU57" s="70" t="str">
        <f t="shared" si="37"/>
        <v/>
      </c>
      <c r="CV57" s="70" t="str">
        <f t="shared" si="38"/>
        <v/>
      </c>
      <c r="CW57" s="70" t="str">
        <f t="shared" si="39"/>
        <v/>
      </c>
      <c r="CX57" s="70" t="str">
        <f t="shared" si="40"/>
        <v/>
      </c>
      <c r="CY57" s="41">
        <f t="shared" si="41"/>
        <v>1.4961111111111112</v>
      </c>
      <c r="CZ57" s="41">
        <f t="shared" si="42"/>
        <v>14.316666666666668</v>
      </c>
      <c r="DA57" s="71" t="str">
        <f t="shared" si="43"/>
        <v>hsa-miR-127-5p</v>
      </c>
      <c r="DB57" s="69" t="s">
        <v>173</v>
      </c>
      <c r="DC57" s="72">
        <f t="shared" si="55"/>
        <v>0.34667763348726788</v>
      </c>
      <c r="DD57" s="72">
        <f t="shared" si="56"/>
        <v>0.36014921545793749</v>
      </c>
      <c r="DE57" s="72">
        <f t="shared" si="57"/>
        <v>0.35683606354271608</v>
      </c>
      <c r="DF57" s="72" t="str">
        <f t="shared" si="58"/>
        <v/>
      </c>
      <c r="DG57" s="72" t="str">
        <f t="shared" si="59"/>
        <v/>
      </c>
      <c r="DH57" s="72" t="str">
        <f t="shared" si="60"/>
        <v/>
      </c>
      <c r="DI57" s="72" t="str">
        <f t="shared" si="61"/>
        <v/>
      </c>
      <c r="DJ57" s="72" t="str">
        <f t="shared" si="62"/>
        <v/>
      </c>
      <c r="DK57" s="72" t="str">
        <f t="shared" si="63"/>
        <v/>
      </c>
      <c r="DL57" s="72" t="str">
        <f t="shared" si="64"/>
        <v/>
      </c>
      <c r="DM57" s="72" t="str">
        <f t="shared" si="44"/>
        <v/>
      </c>
      <c r="DN57" s="72" t="str">
        <f t="shared" si="45"/>
        <v/>
      </c>
      <c r="DO57" s="72">
        <f t="shared" si="66"/>
        <v>5.0036254784562507E-5</v>
      </c>
      <c r="DP57" s="72">
        <f t="shared" si="65"/>
        <v>3.8405345838588462E-5</v>
      </c>
      <c r="DQ57" s="72">
        <f t="shared" si="65"/>
        <v>6.1247054962738169E-5</v>
      </c>
      <c r="DR57" s="72" t="str">
        <f t="shared" si="65"/>
        <v/>
      </c>
      <c r="DS57" s="72" t="str">
        <f t="shared" si="65"/>
        <v/>
      </c>
      <c r="DT57" s="72" t="str">
        <f t="shared" si="65"/>
        <v/>
      </c>
      <c r="DU57" s="72" t="str">
        <f t="shared" si="50"/>
        <v/>
      </c>
      <c r="DV57" s="72" t="str">
        <f t="shared" si="50"/>
        <v/>
      </c>
      <c r="DW57" s="72" t="str">
        <f t="shared" si="50"/>
        <v/>
      </c>
      <c r="DX57" s="72" t="str">
        <f t="shared" si="48"/>
        <v/>
      </c>
      <c r="DY57" s="72" t="str">
        <f t="shared" si="46"/>
        <v/>
      </c>
      <c r="DZ57" s="72" t="str">
        <f t="shared" si="47"/>
        <v/>
      </c>
    </row>
    <row r="58" spans="1:130" ht="15" customHeight="1" x14ac:dyDescent="0.25">
      <c r="A58" s="76" t="str">
        <f>'miRNA Table'!B57</f>
        <v>hsa-miR-29a-3p</v>
      </c>
      <c r="B58" s="69" t="s">
        <v>84</v>
      </c>
      <c r="C58" s="70">
        <f>IF('Test Sample Data'!C57="","",IF(SUM('Test Sample Data'!C$3:C$98)&gt;10,IF(AND(ISNUMBER('Test Sample Data'!C57),'Test Sample Data'!C57&lt;$C$108, 'Test Sample Data'!C57&gt;0),'Test Sample Data'!C57,$C$108),""))</f>
        <v>24.96</v>
      </c>
      <c r="D58" s="70">
        <f>IF('Test Sample Data'!D57="","",IF(SUM('Test Sample Data'!D$3:D$98)&gt;10,IF(AND(ISNUMBER('Test Sample Data'!D57),'Test Sample Data'!D57&lt;$C$108, 'Test Sample Data'!D57&gt;0),'Test Sample Data'!D57,$C$108),""))</f>
        <v>25.11</v>
      </c>
      <c r="E58" s="70">
        <f>IF('Test Sample Data'!E57="","",IF(SUM('Test Sample Data'!E$3:E$98)&gt;10,IF(AND(ISNUMBER('Test Sample Data'!E57),'Test Sample Data'!E57&lt;$C$108, 'Test Sample Data'!E57&gt;0),'Test Sample Data'!E57,$C$108),""))</f>
        <v>24.83</v>
      </c>
      <c r="F58" s="70" t="str">
        <f>IF('Test Sample Data'!F57="","",IF(SUM('Test Sample Data'!F$3:F$98)&gt;10,IF(AND(ISNUMBER('Test Sample Data'!F57),'Test Sample Data'!F57&lt;$C$108, 'Test Sample Data'!F57&gt;0),'Test Sample Data'!F57,$C$108),""))</f>
        <v/>
      </c>
      <c r="G58" s="70" t="str">
        <f>IF('Test Sample Data'!G57="","",IF(SUM('Test Sample Data'!G$3:G$98)&gt;10,IF(AND(ISNUMBER('Test Sample Data'!G57),'Test Sample Data'!G57&lt;$C$108, 'Test Sample Data'!G57&gt;0),'Test Sample Data'!G57,$C$108),""))</f>
        <v/>
      </c>
      <c r="H58" s="70" t="str">
        <f>IF('Test Sample Data'!H57="","",IF(SUM('Test Sample Data'!H$3:H$98)&gt;10,IF(AND(ISNUMBER('Test Sample Data'!H57),'Test Sample Data'!H57&lt;$C$108, 'Test Sample Data'!H57&gt;0),'Test Sample Data'!H57,$C$108),""))</f>
        <v/>
      </c>
      <c r="I58" s="70" t="str">
        <f>IF('Test Sample Data'!I57="","",IF(SUM('Test Sample Data'!I$3:I$98)&gt;10,IF(AND(ISNUMBER('Test Sample Data'!I57),'Test Sample Data'!I57&lt;$C$108, 'Test Sample Data'!I57&gt;0),'Test Sample Data'!I57,$C$108),""))</f>
        <v/>
      </c>
      <c r="J58" s="70" t="str">
        <f>IF('Test Sample Data'!J57="","",IF(SUM('Test Sample Data'!J$3:J$98)&gt;10,IF(AND(ISNUMBER('Test Sample Data'!J57),'Test Sample Data'!J57&lt;$C$108, 'Test Sample Data'!J57&gt;0),'Test Sample Data'!J57,$C$108),""))</f>
        <v/>
      </c>
      <c r="K58" s="70" t="str">
        <f>IF('Test Sample Data'!K57="","",IF(SUM('Test Sample Data'!K$3:K$98)&gt;10,IF(AND(ISNUMBER('Test Sample Data'!K57),'Test Sample Data'!K57&lt;$C$108, 'Test Sample Data'!K57&gt;0),'Test Sample Data'!K57,$C$108),""))</f>
        <v/>
      </c>
      <c r="L58" s="70" t="str">
        <f>IF('Test Sample Data'!L57="","",IF(SUM('Test Sample Data'!L$3:L$98)&gt;10,IF(AND(ISNUMBER('Test Sample Data'!L57),'Test Sample Data'!L57&lt;$C$108, 'Test Sample Data'!L57&gt;0),'Test Sample Data'!L57,$C$108),""))</f>
        <v/>
      </c>
      <c r="M58" s="70" t="str">
        <f>IF('Test Sample Data'!M57="","",IF(SUM('Test Sample Data'!M$3:M$98)&gt;10,IF(AND(ISNUMBER('Test Sample Data'!M57),'Test Sample Data'!M57&lt;$C$108, 'Test Sample Data'!M57&gt;0),'Test Sample Data'!M57,$C$108),""))</f>
        <v/>
      </c>
      <c r="N58" s="70" t="str">
        <f>IF('Test Sample Data'!N57="","",IF(SUM('Test Sample Data'!N$3:N$98)&gt;10,IF(AND(ISNUMBER('Test Sample Data'!N57),'Test Sample Data'!N57&lt;$C$108, 'Test Sample Data'!N57&gt;0),'Test Sample Data'!N57,$C$108),""))</f>
        <v/>
      </c>
      <c r="O58" s="69" t="str">
        <f>'miRNA Table'!B57</f>
        <v>hsa-miR-29a-3p</v>
      </c>
      <c r="P58" s="69" t="s">
        <v>84</v>
      </c>
      <c r="Q58" s="70">
        <f>IF('Control Sample Data'!C57="","",IF(SUM('Control Sample Data'!C$3:C$98)&gt;10,IF(AND(ISNUMBER('Control Sample Data'!C57),'Control Sample Data'!C57&lt;$C$108, 'Control Sample Data'!C57&gt;0),'Control Sample Data'!C57,$C$108),""))</f>
        <v>25.09</v>
      </c>
      <c r="R58" s="70">
        <f>IF('Control Sample Data'!D57="","",IF(SUM('Control Sample Data'!D$3:D$98)&gt;10,IF(AND(ISNUMBER('Control Sample Data'!D57),'Control Sample Data'!D57&lt;$C$108, 'Control Sample Data'!D57&gt;0),'Control Sample Data'!D57,$C$108),""))</f>
        <v>25.03</v>
      </c>
      <c r="S58" s="70">
        <f>IF('Control Sample Data'!E57="","",IF(SUM('Control Sample Data'!E$3:E$98)&gt;10,IF(AND(ISNUMBER('Control Sample Data'!E57),'Control Sample Data'!E57&lt;$C$108, 'Control Sample Data'!E57&gt;0),'Control Sample Data'!E57,$C$108),""))</f>
        <v>25.04</v>
      </c>
      <c r="T58" s="70" t="str">
        <f>IF('Control Sample Data'!F57="","",IF(SUM('Control Sample Data'!F$3:F$98)&gt;10,IF(AND(ISNUMBER('Control Sample Data'!F57),'Control Sample Data'!F57&lt;$C$108, 'Control Sample Data'!F57&gt;0),'Control Sample Data'!F57,$C$108),""))</f>
        <v/>
      </c>
      <c r="U58" s="70" t="str">
        <f>IF('Control Sample Data'!G57="","",IF(SUM('Control Sample Data'!G$3:G$98)&gt;10,IF(AND(ISNUMBER('Control Sample Data'!G57),'Control Sample Data'!G57&lt;$C$108, 'Control Sample Data'!G57&gt;0),'Control Sample Data'!G57,$C$108),""))</f>
        <v/>
      </c>
      <c r="V58" s="70" t="str">
        <f>IF('Control Sample Data'!H57="","",IF(SUM('Control Sample Data'!H$3:H$98)&gt;10,IF(AND(ISNUMBER('Control Sample Data'!H57),'Control Sample Data'!H57&lt;$C$108, 'Control Sample Data'!H57&gt;0),'Control Sample Data'!H57,$C$108),""))</f>
        <v/>
      </c>
      <c r="W58" s="70" t="str">
        <f>IF('Control Sample Data'!I57="","",IF(SUM('Control Sample Data'!I$3:I$98)&gt;10,IF(AND(ISNUMBER('Control Sample Data'!I57),'Control Sample Data'!I57&lt;$C$108, 'Control Sample Data'!I57&gt;0),'Control Sample Data'!I57,$C$108),""))</f>
        <v/>
      </c>
      <c r="X58" s="70" t="str">
        <f>IF('Control Sample Data'!J57="","",IF(SUM('Control Sample Data'!J$3:J$98)&gt;10,IF(AND(ISNUMBER('Control Sample Data'!J57),'Control Sample Data'!J57&lt;$C$108, 'Control Sample Data'!J57&gt;0),'Control Sample Data'!J57,$C$108),""))</f>
        <v/>
      </c>
      <c r="Y58" s="70" t="str">
        <f>IF('Control Sample Data'!K57="","",IF(SUM('Control Sample Data'!K$3:K$98)&gt;10,IF(AND(ISNUMBER('Control Sample Data'!K57),'Control Sample Data'!K57&lt;$C$108, 'Control Sample Data'!K57&gt;0),'Control Sample Data'!K57,$C$108),""))</f>
        <v/>
      </c>
      <c r="Z58" s="70" t="str">
        <f>IF('Control Sample Data'!L57="","",IF(SUM('Control Sample Data'!L$3:L$98)&gt;10,IF(AND(ISNUMBER('Control Sample Data'!L57),'Control Sample Data'!L57&lt;$C$108, 'Control Sample Data'!L57&gt;0),'Control Sample Data'!L57,$C$108),""))</f>
        <v/>
      </c>
      <c r="AA58" s="70" t="str">
        <f>IF('Control Sample Data'!M57="","",IF(SUM('Control Sample Data'!M$3:M$98)&gt;10,IF(AND(ISNUMBER('Control Sample Data'!M57),'Control Sample Data'!M57&lt;$C$108, 'Control Sample Data'!M57&gt;0),'Control Sample Data'!M57,$C$108),""))</f>
        <v/>
      </c>
      <c r="AB58" s="137" t="str">
        <f>IF('Control Sample Data'!N57="","",IF(SUM('Control Sample Data'!N$3:N$98)&gt;10,IF(AND(ISNUMBER('Control Sample Data'!N57),'Control Sample Data'!N57&lt;$C$108, 'Control Sample Data'!N57&gt;0),'Control Sample Data'!N57,$C$108),""))</f>
        <v/>
      </c>
      <c r="AC58" s="142">
        <f>IF(C58="","",IF(AND('miRNA Table'!$D$4="YES",'miRNA Table'!$D$6="YES"),C58-C$110,C58))</f>
        <v>24.96</v>
      </c>
      <c r="AD58" s="143">
        <f>IF(D58="","",IF(AND('miRNA Table'!$D$4="YES",'miRNA Table'!$D$6="YES"),D58-D$110,D58))</f>
        <v>25.11</v>
      </c>
      <c r="AE58" s="143">
        <f>IF(E58="","",IF(AND('miRNA Table'!$D$4="YES",'miRNA Table'!$D$6="YES"),E58-E$110,E58))</f>
        <v>24.83</v>
      </c>
      <c r="AF58" s="143" t="str">
        <f>IF(F58="","",IF(AND('miRNA Table'!$D$4="YES",'miRNA Table'!$D$6="YES"),F58-F$110,F58))</f>
        <v/>
      </c>
      <c r="AG58" s="143" t="str">
        <f>IF(G58="","",IF(AND('miRNA Table'!$D$4="YES",'miRNA Table'!$D$6="YES"),G58-G$110,G58))</f>
        <v/>
      </c>
      <c r="AH58" s="143" t="str">
        <f>IF(H58="","",IF(AND('miRNA Table'!$D$4="YES",'miRNA Table'!$D$6="YES"),H58-H$110,H58))</f>
        <v/>
      </c>
      <c r="AI58" s="143" t="str">
        <f>IF(I58="","",IF(AND('miRNA Table'!$D$4="YES",'miRNA Table'!$D$6="YES"),I58-I$110,I58))</f>
        <v/>
      </c>
      <c r="AJ58" s="143" t="str">
        <f>IF(J58="","",IF(AND('miRNA Table'!$D$4="YES",'miRNA Table'!$D$6="YES"),J58-J$110,J58))</f>
        <v/>
      </c>
      <c r="AK58" s="143" t="str">
        <f>IF(K58="","",IF(AND('miRNA Table'!$D$4="YES",'miRNA Table'!$D$6="YES"),K58-K$110,K58))</f>
        <v/>
      </c>
      <c r="AL58" s="143" t="str">
        <f>IF(L58="","",IF(AND('miRNA Table'!$D$4="YES",'miRNA Table'!$D$6="YES"),L58-L$110,L58))</f>
        <v/>
      </c>
      <c r="AM58" s="143" t="str">
        <f>IF(M58="","",IF(AND('miRNA Table'!$D$4="YES",'miRNA Table'!$D$6="YES"),M58-M$110,M58))</f>
        <v/>
      </c>
      <c r="AN58" s="144" t="str">
        <f>IF(N58="","",IF(AND('miRNA Table'!$D$4="YES",'miRNA Table'!$D$6="YES"),N58-N$110,N58))</f>
        <v/>
      </c>
      <c r="AO58" s="148">
        <f>IF(Q58="","",IF(AND('miRNA Table'!$D$4="YES",'miRNA Table'!$D$6="YES"),Q58-Q$110,Q58))</f>
        <v>25.09</v>
      </c>
      <c r="AP58" s="149">
        <f>IF(R58="","",IF(AND('miRNA Table'!$D$4="YES",'miRNA Table'!$D$6="YES"),R58-R$110,R58))</f>
        <v>25.03</v>
      </c>
      <c r="AQ58" s="149">
        <f>IF(S58="","",IF(AND('miRNA Table'!$D$4="YES",'miRNA Table'!$D$6="YES"),S58-S$110,S58))</f>
        <v>25.04</v>
      </c>
      <c r="AR58" s="149" t="str">
        <f>IF(T58="","",IF(AND('miRNA Table'!$D$4="YES",'miRNA Table'!$D$6="YES"),T58-T$110,T58))</f>
        <v/>
      </c>
      <c r="AS58" s="149" t="str">
        <f>IF(U58="","",IF(AND('miRNA Table'!$D$4="YES",'miRNA Table'!$D$6="YES"),U58-U$110,U58))</f>
        <v/>
      </c>
      <c r="AT58" s="149" t="str">
        <f>IF(V58="","",IF(AND('miRNA Table'!$D$4="YES",'miRNA Table'!$D$6="YES"),V58-V$110,V58))</f>
        <v/>
      </c>
      <c r="AU58" s="149" t="str">
        <f>IF(W58="","",IF(AND('miRNA Table'!$D$4="YES",'miRNA Table'!$D$6="YES"),W58-W$110,W58))</f>
        <v/>
      </c>
      <c r="AV58" s="149" t="str">
        <f>IF(X58="","",IF(AND('miRNA Table'!$D$4="YES",'miRNA Table'!$D$6="YES"),X58-X$110,X58))</f>
        <v/>
      </c>
      <c r="AW58" s="149" t="str">
        <f>IF(Y58="","",IF(AND('miRNA Table'!$D$4="YES",'miRNA Table'!$D$6="YES"),Y58-Y$110,Y58))</f>
        <v/>
      </c>
      <c r="AX58" s="149" t="str">
        <f>IF(Z58="","",IF(AND('miRNA Table'!$D$4="YES",'miRNA Table'!$D$6="YES"),Z58-Z$110,Z58))</f>
        <v/>
      </c>
      <c r="AY58" s="149" t="str">
        <f>IF(AA58="","",IF(AND('miRNA Table'!$D$4="YES",'miRNA Table'!$D$6="YES"),AA58-AA$110,AA58))</f>
        <v/>
      </c>
      <c r="AZ58" s="150" t="str">
        <f>IF(AB58="","",IF(AND('miRNA Table'!$D$4="YES",'miRNA Table'!$D$6="YES"),AB58-AB$110,AB58))</f>
        <v/>
      </c>
      <c r="BY58" s="68" t="str">
        <f t="shared" si="16"/>
        <v>hsa-miR-29a-3p</v>
      </c>
      <c r="BZ58" s="69" t="s">
        <v>84</v>
      </c>
      <c r="CA58" s="70">
        <f t="shared" si="17"/>
        <v>5.428333333333331</v>
      </c>
      <c r="CB58" s="70">
        <f t="shared" si="18"/>
        <v>5.4833333333333343</v>
      </c>
      <c r="CC58" s="70">
        <f t="shared" si="19"/>
        <v>5.2466666666666661</v>
      </c>
      <c r="CD58" s="70" t="str">
        <f t="shared" si="20"/>
        <v/>
      </c>
      <c r="CE58" s="70" t="str">
        <f t="shared" si="21"/>
        <v/>
      </c>
      <c r="CF58" s="70" t="str">
        <f t="shared" si="22"/>
        <v/>
      </c>
      <c r="CG58" s="70" t="str">
        <f t="shared" si="23"/>
        <v/>
      </c>
      <c r="CH58" s="70" t="str">
        <f t="shared" si="24"/>
        <v/>
      </c>
      <c r="CI58" s="70" t="str">
        <f t="shared" si="25"/>
        <v/>
      </c>
      <c r="CJ58" s="70" t="str">
        <f t="shared" si="26"/>
        <v/>
      </c>
      <c r="CK58" s="70" t="str">
        <f t="shared" si="27"/>
        <v/>
      </c>
      <c r="CL58" s="70" t="str">
        <f t="shared" si="28"/>
        <v/>
      </c>
      <c r="CM58" s="70">
        <f t="shared" si="29"/>
        <v>5.2366666666666646</v>
      </c>
      <c r="CN58" s="70">
        <f t="shared" si="30"/>
        <v>5.2983333333333356</v>
      </c>
      <c r="CO58" s="70">
        <f t="shared" si="31"/>
        <v>5.1449999999999996</v>
      </c>
      <c r="CP58" s="70" t="str">
        <f t="shared" si="32"/>
        <v/>
      </c>
      <c r="CQ58" s="70" t="str">
        <f t="shared" si="33"/>
        <v/>
      </c>
      <c r="CR58" s="70" t="str">
        <f t="shared" si="34"/>
        <v/>
      </c>
      <c r="CS58" s="70" t="str">
        <f t="shared" si="35"/>
        <v/>
      </c>
      <c r="CT58" s="70" t="str">
        <f t="shared" si="36"/>
        <v/>
      </c>
      <c r="CU58" s="70" t="str">
        <f t="shared" si="37"/>
        <v/>
      </c>
      <c r="CV58" s="70" t="str">
        <f t="shared" si="38"/>
        <v/>
      </c>
      <c r="CW58" s="70" t="str">
        <f t="shared" si="39"/>
        <v/>
      </c>
      <c r="CX58" s="70" t="str">
        <f t="shared" si="40"/>
        <v/>
      </c>
      <c r="CY58" s="41">
        <f t="shared" si="41"/>
        <v>5.3861111111111102</v>
      </c>
      <c r="CZ58" s="41">
        <f t="shared" si="42"/>
        <v>5.2266666666666666</v>
      </c>
      <c r="DA58" s="71" t="str">
        <f t="shared" si="43"/>
        <v>hsa-miR-29a-3p</v>
      </c>
      <c r="DB58" s="69" t="s">
        <v>174</v>
      </c>
      <c r="DC58" s="72">
        <f t="shared" si="55"/>
        <v>2.3222492976658533E-2</v>
      </c>
      <c r="DD58" s="72">
        <f t="shared" si="56"/>
        <v>2.2353842694300897E-2</v>
      </c>
      <c r="DE58" s="72">
        <f t="shared" si="57"/>
        <v>2.6338798273584374E-2</v>
      </c>
      <c r="DF58" s="72" t="str">
        <f t="shared" si="58"/>
        <v/>
      </c>
      <c r="DG58" s="72" t="str">
        <f t="shared" si="59"/>
        <v/>
      </c>
      <c r="DH58" s="72" t="str">
        <f t="shared" si="60"/>
        <v/>
      </c>
      <c r="DI58" s="72" t="str">
        <f t="shared" si="61"/>
        <v/>
      </c>
      <c r="DJ58" s="72" t="str">
        <f t="shared" si="62"/>
        <v/>
      </c>
      <c r="DK58" s="72" t="str">
        <f t="shared" si="63"/>
        <v/>
      </c>
      <c r="DL58" s="72" t="str">
        <f t="shared" si="64"/>
        <v/>
      </c>
      <c r="DM58" s="72" t="str">
        <f t="shared" si="44"/>
        <v/>
      </c>
      <c r="DN58" s="72" t="str">
        <f t="shared" si="45"/>
        <v/>
      </c>
      <c r="DO58" s="72">
        <f t="shared" si="66"/>
        <v>2.6521999103410129E-2</v>
      </c>
      <c r="DP58" s="72">
        <f t="shared" si="65"/>
        <v>2.5412227791929112E-2</v>
      </c>
      <c r="DQ58" s="72">
        <f t="shared" si="65"/>
        <v>2.8261855548784017E-2</v>
      </c>
      <c r="DR58" s="72" t="str">
        <f t="shared" si="65"/>
        <v/>
      </c>
      <c r="DS58" s="72" t="str">
        <f t="shared" si="65"/>
        <v/>
      </c>
      <c r="DT58" s="72" t="str">
        <f t="shared" si="65"/>
        <v/>
      </c>
      <c r="DU58" s="72" t="str">
        <f t="shared" si="50"/>
        <v/>
      </c>
      <c r="DV58" s="72" t="str">
        <f t="shared" si="50"/>
        <v/>
      </c>
      <c r="DW58" s="72" t="str">
        <f t="shared" si="50"/>
        <v/>
      </c>
      <c r="DX58" s="72" t="str">
        <f t="shared" si="48"/>
        <v/>
      </c>
      <c r="DY58" s="72" t="str">
        <f t="shared" si="46"/>
        <v/>
      </c>
      <c r="DZ58" s="72" t="str">
        <f t="shared" si="47"/>
        <v/>
      </c>
    </row>
    <row r="59" spans="1:130" ht="15" customHeight="1" x14ac:dyDescent="0.25">
      <c r="A59" s="76" t="str">
        <f>'miRNA Table'!B58</f>
        <v>hsa-miR-191-5p</v>
      </c>
      <c r="B59" s="69" t="s">
        <v>85</v>
      </c>
      <c r="C59" s="70">
        <f>IF('Test Sample Data'!C58="","",IF(SUM('Test Sample Data'!C$3:C$98)&gt;10,IF(AND(ISNUMBER('Test Sample Data'!C58),'Test Sample Data'!C58&lt;$C$108, 'Test Sample Data'!C58&gt;0),'Test Sample Data'!C58,$C$108),""))</f>
        <v>19.45</v>
      </c>
      <c r="D59" s="70">
        <f>IF('Test Sample Data'!D58="","",IF(SUM('Test Sample Data'!D$3:D$98)&gt;10,IF(AND(ISNUMBER('Test Sample Data'!D58),'Test Sample Data'!D58&lt;$C$108, 'Test Sample Data'!D58&gt;0),'Test Sample Data'!D58,$C$108),""))</f>
        <v>19.559999999999999</v>
      </c>
      <c r="E59" s="70">
        <f>IF('Test Sample Data'!E58="","",IF(SUM('Test Sample Data'!E$3:E$98)&gt;10,IF(AND(ISNUMBER('Test Sample Data'!E58),'Test Sample Data'!E58&lt;$C$108, 'Test Sample Data'!E58&gt;0),'Test Sample Data'!E58,$C$108),""))</f>
        <v>19.579999999999998</v>
      </c>
      <c r="F59" s="70" t="str">
        <f>IF('Test Sample Data'!F58="","",IF(SUM('Test Sample Data'!F$3:F$98)&gt;10,IF(AND(ISNUMBER('Test Sample Data'!F58),'Test Sample Data'!F58&lt;$C$108, 'Test Sample Data'!F58&gt;0),'Test Sample Data'!F58,$C$108),""))</f>
        <v/>
      </c>
      <c r="G59" s="70" t="str">
        <f>IF('Test Sample Data'!G58="","",IF(SUM('Test Sample Data'!G$3:G$98)&gt;10,IF(AND(ISNUMBER('Test Sample Data'!G58),'Test Sample Data'!G58&lt;$C$108, 'Test Sample Data'!G58&gt;0),'Test Sample Data'!G58,$C$108),""))</f>
        <v/>
      </c>
      <c r="H59" s="70" t="str">
        <f>IF('Test Sample Data'!H58="","",IF(SUM('Test Sample Data'!H$3:H$98)&gt;10,IF(AND(ISNUMBER('Test Sample Data'!H58),'Test Sample Data'!H58&lt;$C$108, 'Test Sample Data'!H58&gt;0),'Test Sample Data'!H58,$C$108),""))</f>
        <v/>
      </c>
      <c r="I59" s="70" t="str">
        <f>IF('Test Sample Data'!I58="","",IF(SUM('Test Sample Data'!I$3:I$98)&gt;10,IF(AND(ISNUMBER('Test Sample Data'!I58),'Test Sample Data'!I58&lt;$C$108, 'Test Sample Data'!I58&gt;0),'Test Sample Data'!I58,$C$108),""))</f>
        <v/>
      </c>
      <c r="J59" s="70" t="str">
        <f>IF('Test Sample Data'!J58="","",IF(SUM('Test Sample Data'!J$3:J$98)&gt;10,IF(AND(ISNUMBER('Test Sample Data'!J58),'Test Sample Data'!J58&lt;$C$108, 'Test Sample Data'!J58&gt;0),'Test Sample Data'!J58,$C$108),""))</f>
        <v/>
      </c>
      <c r="K59" s="70" t="str">
        <f>IF('Test Sample Data'!K58="","",IF(SUM('Test Sample Data'!K$3:K$98)&gt;10,IF(AND(ISNUMBER('Test Sample Data'!K58),'Test Sample Data'!K58&lt;$C$108, 'Test Sample Data'!K58&gt;0),'Test Sample Data'!K58,$C$108),""))</f>
        <v/>
      </c>
      <c r="L59" s="70" t="str">
        <f>IF('Test Sample Data'!L58="","",IF(SUM('Test Sample Data'!L$3:L$98)&gt;10,IF(AND(ISNUMBER('Test Sample Data'!L58),'Test Sample Data'!L58&lt;$C$108, 'Test Sample Data'!L58&gt;0),'Test Sample Data'!L58,$C$108),""))</f>
        <v/>
      </c>
      <c r="M59" s="70" t="str">
        <f>IF('Test Sample Data'!M58="","",IF(SUM('Test Sample Data'!M$3:M$98)&gt;10,IF(AND(ISNUMBER('Test Sample Data'!M58),'Test Sample Data'!M58&lt;$C$108, 'Test Sample Data'!M58&gt;0),'Test Sample Data'!M58,$C$108),""))</f>
        <v/>
      </c>
      <c r="N59" s="70" t="str">
        <f>IF('Test Sample Data'!N58="","",IF(SUM('Test Sample Data'!N$3:N$98)&gt;10,IF(AND(ISNUMBER('Test Sample Data'!N58),'Test Sample Data'!N58&lt;$C$108, 'Test Sample Data'!N58&gt;0),'Test Sample Data'!N58,$C$108),""))</f>
        <v/>
      </c>
      <c r="O59" s="69" t="str">
        <f>'miRNA Table'!B58</f>
        <v>hsa-miR-191-5p</v>
      </c>
      <c r="P59" s="69" t="s">
        <v>85</v>
      </c>
      <c r="Q59" s="70">
        <f>IF('Control Sample Data'!C58="","",IF(SUM('Control Sample Data'!C$3:C$98)&gt;10,IF(AND(ISNUMBER('Control Sample Data'!C58),'Control Sample Data'!C58&lt;$C$108, 'Control Sample Data'!C58&gt;0),'Control Sample Data'!C58,$C$108),""))</f>
        <v>35</v>
      </c>
      <c r="R59" s="70">
        <f>IF('Control Sample Data'!D58="","",IF(SUM('Control Sample Data'!D$3:D$98)&gt;10,IF(AND(ISNUMBER('Control Sample Data'!D58),'Control Sample Data'!D58&lt;$C$108, 'Control Sample Data'!D58&gt;0),'Control Sample Data'!D58,$C$108),""))</f>
        <v>34.299999999999997</v>
      </c>
      <c r="S59" s="70">
        <f>IF('Control Sample Data'!E58="","",IF(SUM('Control Sample Data'!E$3:E$98)&gt;10,IF(AND(ISNUMBER('Control Sample Data'!E58),'Control Sample Data'!E58&lt;$C$108, 'Control Sample Data'!E58&gt;0),'Control Sample Data'!E58,$C$108),""))</f>
        <v>34.369999999999997</v>
      </c>
      <c r="T59" s="70" t="str">
        <f>IF('Control Sample Data'!F58="","",IF(SUM('Control Sample Data'!F$3:F$98)&gt;10,IF(AND(ISNUMBER('Control Sample Data'!F58),'Control Sample Data'!F58&lt;$C$108, 'Control Sample Data'!F58&gt;0),'Control Sample Data'!F58,$C$108),""))</f>
        <v/>
      </c>
      <c r="U59" s="70" t="str">
        <f>IF('Control Sample Data'!G58="","",IF(SUM('Control Sample Data'!G$3:G$98)&gt;10,IF(AND(ISNUMBER('Control Sample Data'!G58),'Control Sample Data'!G58&lt;$C$108, 'Control Sample Data'!G58&gt;0),'Control Sample Data'!G58,$C$108),""))</f>
        <v/>
      </c>
      <c r="V59" s="70" t="str">
        <f>IF('Control Sample Data'!H58="","",IF(SUM('Control Sample Data'!H$3:H$98)&gt;10,IF(AND(ISNUMBER('Control Sample Data'!H58),'Control Sample Data'!H58&lt;$C$108, 'Control Sample Data'!H58&gt;0),'Control Sample Data'!H58,$C$108),""))</f>
        <v/>
      </c>
      <c r="W59" s="70" t="str">
        <f>IF('Control Sample Data'!I58="","",IF(SUM('Control Sample Data'!I$3:I$98)&gt;10,IF(AND(ISNUMBER('Control Sample Data'!I58),'Control Sample Data'!I58&lt;$C$108, 'Control Sample Data'!I58&gt;0),'Control Sample Data'!I58,$C$108),""))</f>
        <v/>
      </c>
      <c r="X59" s="70" t="str">
        <f>IF('Control Sample Data'!J58="","",IF(SUM('Control Sample Data'!J$3:J$98)&gt;10,IF(AND(ISNUMBER('Control Sample Data'!J58),'Control Sample Data'!J58&lt;$C$108, 'Control Sample Data'!J58&gt;0),'Control Sample Data'!J58,$C$108),""))</f>
        <v/>
      </c>
      <c r="Y59" s="70" t="str">
        <f>IF('Control Sample Data'!K58="","",IF(SUM('Control Sample Data'!K$3:K$98)&gt;10,IF(AND(ISNUMBER('Control Sample Data'!K58),'Control Sample Data'!K58&lt;$C$108, 'Control Sample Data'!K58&gt;0),'Control Sample Data'!K58,$C$108),""))</f>
        <v/>
      </c>
      <c r="Z59" s="70" t="str">
        <f>IF('Control Sample Data'!L58="","",IF(SUM('Control Sample Data'!L$3:L$98)&gt;10,IF(AND(ISNUMBER('Control Sample Data'!L58),'Control Sample Data'!L58&lt;$C$108, 'Control Sample Data'!L58&gt;0),'Control Sample Data'!L58,$C$108),""))</f>
        <v/>
      </c>
      <c r="AA59" s="70" t="str">
        <f>IF('Control Sample Data'!M58="","",IF(SUM('Control Sample Data'!M$3:M$98)&gt;10,IF(AND(ISNUMBER('Control Sample Data'!M58),'Control Sample Data'!M58&lt;$C$108, 'Control Sample Data'!M58&gt;0),'Control Sample Data'!M58,$C$108),""))</f>
        <v/>
      </c>
      <c r="AB59" s="137" t="str">
        <f>IF('Control Sample Data'!N58="","",IF(SUM('Control Sample Data'!N$3:N$98)&gt;10,IF(AND(ISNUMBER('Control Sample Data'!N58),'Control Sample Data'!N58&lt;$C$108, 'Control Sample Data'!N58&gt;0),'Control Sample Data'!N58,$C$108),""))</f>
        <v/>
      </c>
      <c r="AC59" s="142">
        <f>IF(C59="","",IF(AND('miRNA Table'!$D$4="YES",'miRNA Table'!$D$6="YES"),C59-C$110,C59))</f>
        <v>19.45</v>
      </c>
      <c r="AD59" s="143">
        <f>IF(D59="","",IF(AND('miRNA Table'!$D$4="YES",'miRNA Table'!$D$6="YES"),D59-D$110,D59))</f>
        <v>19.559999999999999</v>
      </c>
      <c r="AE59" s="143">
        <f>IF(E59="","",IF(AND('miRNA Table'!$D$4="YES",'miRNA Table'!$D$6="YES"),E59-E$110,E59))</f>
        <v>19.579999999999998</v>
      </c>
      <c r="AF59" s="143" t="str">
        <f>IF(F59="","",IF(AND('miRNA Table'!$D$4="YES",'miRNA Table'!$D$6="YES"),F59-F$110,F59))</f>
        <v/>
      </c>
      <c r="AG59" s="143" t="str">
        <f>IF(G59="","",IF(AND('miRNA Table'!$D$4="YES",'miRNA Table'!$D$6="YES"),G59-G$110,G59))</f>
        <v/>
      </c>
      <c r="AH59" s="143" t="str">
        <f>IF(H59="","",IF(AND('miRNA Table'!$D$4="YES",'miRNA Table'!$D$6="YES"),H59-H$110,H59))</f>
        <v/>
      </c>
      <c r="AI59" s="143" t="str">
        <f>IF(I59="","",IF(AND('miRNA Table'!$D$4="YES",'miRNA Table'!$D$6="YES"),I59-I$110,I59))</f>
        <v/>
      </c>
      <c r="AJ59" s="143" t="str">
        <f>IF(J59="","",IF(AND('miRNA Table'!$D$4="YES",'miRNA Table'!$D$6="YES"),J59-J$110,J59))</f>
        <v/>
      </c>
      <c r="AK59" s="143" t="str">
        <f>IF(K59="","",IF(AND('miRNA Table'!$D$4="YES",'miRNA Table'!$D$6="YES"),K59-K$110,K59))</f>
        <v/>
      </c>
      <c r="AL59" s="143" t="str">
        <f>IF(L59="","",IF(AND('miRNA Table'!$D$4="YES",'miRNA Table'!$D$6="YES"),L59-L$110,L59))</f>
        <v/>
      </c>
      <c r="AM59" s="143" t="str">
        <f>IF(M59="","",IF(AND('miRNA Table'!$D$4="YES",'miRNA Table'!$D$6="YES"),M59-M$110,M59))</f>
        <v/>
      </c>
      <c r="AN59" s="144" t="str">
        <f>IF(N59="","",IF(AND('miRNA Table'!$D$4="YES",'miRNA Table'!$D$6="YES"),N59-N$110,N59))</f>
        <v/>
      </c>
      <c r="AO59" s="148">
        <f>IF(Q59="","",IF(AND('miRNA Table'!$D$4="YES",'miRNA Table'!$D$6="YES"),Q59-Q$110,Q59))</f>
        <v>35</v>
      </c>
      <c r="AP59" s="149">
        <f>IF(R59="","",IF(AND('miRNA Table'!$D$4="YES",'miRNA Table'!$D$6="YES"),R59-R$110,R59))</f>
        <v>34.299999999999997</v>
      </c>
      <c r="AQ59" s="149">
        <f>IF(S59="","",IF(AND('miRNA Table'!$D$4="YES",'miRNA Table'!$D$6="YES"),S59-S$110,S59))</f>
        <v>34.369999999999997</v>
      </c>
      <c r="AR59" s="149" t="str">
        <f>IF(T59="","",IF(AND('miRNA Table'!$D$4="YES",'miRNA Table'!$D$6="YES"),T59-T$110,T59))</f>
        <v/>
      </c>
      <c r="AS59" s="149" t="str">
        <f>IF(U59="","",IF(AND('miRNA Table'!$D$4="YES",'miRNA Table'!$D$6="YES"),U59-U$110,U59))</f>
        <v/>
      </c>
      <c r="AT59" s="149" t="str">
        <f>IF(V59="","",IF(AND('miRNA Table'!$D$4="YES",'miRNA Table'!$D$6="YES"),V59-V$110,V59))</f>
        <v/>
      </c>
      <c r="AU59" s="149" t="str">
        <f>IF(W59="","",IF(AND('miRNA Table'!$D$4="YES",'miRNA Table'!$D$6="YES"),W59-W$110,W59))</f>
        <v/>
      </c>
      <c r="AV59" s="149" t="str">
        <f>IF(X59="","",IF(AND('miRNA Table'!$D$4="YES",'miRNA Table'!$D$6="YES"),X59-X$110,X59))</f>
        <v/>
      </c>
      <c r="AW59" s="149" t="str">
        <f>IF(Y59="","",IF(AND('miRNA Table'!$D$4="YES",'miRNA Table'!$D$6="YES"),Y59-Y$110,Y59))</f>
        <v/>
      </c>
      <c r="AX59" s="149" t="str">
        <f>IF(Z59="","",IF(AND('miRNA Table'!$D$4="YES",'miRNA Table'!$D$6="YES"),Z59-Z$110,Z59))</f>
        <v/>
      </c>
      <c r="AY59" s="149" t="str">
        <f>IF(AA59="","",IF(AND('miRNA Table'!$D$4="YES",'miRNA Table'!$D$6="YES"),AA59-AA$110,AA59))</f>
        <v/>
      </c>
      <c r="AZ59" s="150" t="str">
        <f>IF(AB59="","",IF(AND('miRNA Table'!$D$4="YES",'miRNA Table'!$D$6="YES"),AB59-AB$110,AB59))</f>
        <v/>
      </c>
      <c r="BY59" s="68" t="str">
        <f t="shared" si="16"/>
        <v>hsa-miR-191-5p</v>
      </c>
      <c r="BZ59" s="69" t="s">
        <v>85</v>
      </c>
      <c r="CA59" s="70">
        <f t="shared" si="17"/>
        <v>-8.1666666666670551E-2</v>
      </c>
      <c r="CB59" s="70">
        <f t="shared" si="18"/>
        <v>-6.666666666666643E-2</v>
      </c>
      <c r="CC59" s="70">
        <f t="shared" si="19"/>
        <v>-3.3333333333338544E-3</v>
      </c>
      <c r="CD59" s="70" t="str">
        <f t="shared" si="20"/>
        <v/>
      </c>
      <c r="CE59" s="70" t="str">
        <f t="shared" si="21"/>
        <v/>
      </c>
      <c r="CF59" s="70" t="str">
        <f t="shared" si="22"/>
        <v/>
      </c>
      <c r="CG59" s="70" t="str">
        <f t="shared" si="23"/>
        <v/>
      </c>
      <c r="CH59" s="70" t="str">
        <f t="shared" si="24"/>
        <v/>
      </c>
      <c r="CI59" s="70" t="str">
        <f t="shared" si="25"/>
        <v/>
      </c>
      <c r="CJ59" s="70" t="str">
        <f t="shared" si="26"/>
        <v/>
      </c>
      <c r="CK59" s="70" t="str">
        <f t="shared" si="27"/>
        <v/>
      </c>
      <c r="CL59" s="70" t="str">
        <f t="shared" si="28"/>
        <v/>
      </c>
      <c r="CM59" s="70">
        <f t="shared" si="29"/>
        <v>15.146666666666665</v>
      </c>
      <c r="CN59" s="70">
        <f t="shared" si="30"/>
        <v>14.568333333333332</v>
      </c>
      <c r="CO59" s="70">
        <f t="shared" si="31"/>
        <v>14.474999999999998</v>
      </c>
      <c r="CP59" s="70" t="str">
        <f t="shared" si="32"/>
        <v/>
      </c>
      <c r="CQ59" s="70" t="str">
        <f t="shared" si="33"/>
        <v/>
      </c>
      <c r="CR59" s="70" t="str">
        <f t="shared" si="34"/>
        <v/>
      </c>
      <c r="CS59" s="70" t="str">
        <f t="shared" si="35"/>
        <v/>
      </c>
      <c r="CT59" s="70" t="str">
        <f t="shared" si="36"/>
        <v/>
      </c>
      <c r="CU59" s="70" t="str">
        <f t="shared" si="37"/>
        <v/>
      </c>
      <c r="CV59" s="70" t="str">
        <f t="shared" si="38"/>
        <v/>
      </c>
      <c r="CW59" s="70" t="str">
        <f t="shared" si="39"/>
        <v/>
      </c>
      <c r="CX59" s="70" t="str">
        <f t="shared" si="40"/>
        <v/>
      </c>
      <c r="CY59" s="41">
        <f t="shared" si="41"/>
        <v>-5.0555555555556943E-2</v>
      </c>
      <c r="CZ59" s="41">
        <f t="shared" si="42"/>
        <v>14.729999999999999</v>
      </c>
      <c r="DA59" s="71" t="str">
        <f t="shared" si="43"/>
        <v>hsa-miR-191-5p</v>
      </c>
      <c r="DB59" s="69" t="s">
        <v>175</v>
      </c>
      <c r="DC59" s="72">
        <f t="shared" si="55"/>
        <v>1.0582398613011916</v>
      </c>
      <c r="DD59" s="72">
        <f t="shared" si="56"/>
        <v>1.0472941228206265</v>
      </c>
      <c r="DE59" s="72">
        <f t="shared" si="57"/>
        <v>1.0023131618421732</v>
      </c>
      <c r="DF59" s="72" t="str">
        <f t="shared" si="58"/>
        <v/>
      </c>
      <c r="DG59" s="72" t="str">
        <f t="shared" si="59"/>
        <v/>
      </c>
      <c r="DH59" s="72" t="str">
        <f t="shared" si="60"/>
        <v/>
      </c>
      <c r="DI59" s="72" t="str">
        <f t="shared" si="61"/>
        <v/>
      </c>
      <c r="DJ59" s="72" t="str">
        <f t="shared" si="62"/>
        <v/>
      </c>
      <c r="DK59" s="72" t="str">
        <f t="shared" si="63"/>
        <v/>
      </c>
      <c r="DL59" s="72" t="str">
        <f t="shared" si="64"/>
        <v/>
      </c>
      <c r="DM59" s="72" t="str">
        <f t="shared" si="44"/>
        <v/>
      </c>
      <c r="DN59" s="72" t="str">
        <f t="shared" si="45"/>
        <v/>
      </c>
      <c r="DO59" s="72">
        <f t="shared" si="66"/>
        <v>2.7567602563207533E-5</v>
      </c>
      <c r="DP59" s="72">
        <f t="shared" si="65"/>
        <v>4.1161830489327808E-5</v>
      </c>
      <c r="DQ59" s="72">
        <f t="shared" si="65"/>
        <v>4.3912767944666255E-5</v>
      </c>
      <c r="DR59" s="72" t="str">
        <f t="shared" si="65"/>
        <v/>
      </c>
      <c r="DS59" s="72" t="str">
        <f t="shared" si="65"/>
        <v/>
      </c>
      <c r="DT59" s="72" t="str">
        <f t="shared" si="65"/>
        <v/>
      </c>
      <c r="DU59" s="72" t="str">
        <f t="shared" si="50"/>
        <v/>
      </c>
      <c r="DV59" s="72" t="str">
        <f t="shared" si="50"/>
        <v/>
      </c>
      <c r="DW59" s="72" t="str">
        <f t="shared" si="50"/>
        <v/>
      </c>
      <c r="DX59" s="72" t="str">
        <f t="shared" si="48"/>
        <v/>
      </c>
      <c r="DY59" s="72" t="str">
        <f t="shared" si="46"/>
        <v/>
      </c>
      <c r="DZ59" s="72" t="str">
        <f t="shared" si="47"/>
        <v/>
      </c>
    </row>
    <row r="60" spans="1:130" ht="15" customHeight="1" x14ac:dyDescent="0.25">
      <c r="A60" s="76" t="str">
        <f>'miRNA Table'!B59</f>
        <v>hsa-let-7d-5p</v>
      </c>
      <c r="B60" s="69" t="s">
        <v>86</v>
      </c>
      <c r="C60" s="70">
        <f>IF('Test Sample Data'!C59="","",IF(SUM('Test Sample Data'!C$3:C$98)&gt;10,IF(AND(ISNUMBER('Test Sample Data'!C59),'Test Sample Data'!C59&lt;$C$108, 'Test Sample Data'!C59&gt;0),'Test Sample Data'!C59,$C$108),""))</f>
        <v>32.04</v>
      </c>
      <c r="D60" s="70">
        <f>IF('Test Sample Data'!D59="","",IF(SUM('Test Sample Data'!D$3:D$98)&gt;10,IF(AND(ISNUMBER('Test Sample Data'!D59),'Test Sample Data'!D59&lt;$C$108, 'Test Sample Data'!D59&gt;0),'Test Sample Data'!D59,$C$108),""))</f>
        <v>32.61</v>
      </c>
      <c r="E60" s="70">
        <f>IF('Test Sample Data'!E59="","",IF(SUM('Test Sample Data'!E$3:E$98)&gt;10,IF(AND(ISNUMBER('Test Sample Data'!E59),'Test Sample Data'!E59&lt;$C$108, 'Test Sample Data'!E59&gt;0),'Test Sample Data'!E59,$C$108),""))</f>
        <v>31.34</v>
      </c>
      <c r="F60" s="70" t="str">
        <f>IF('Test Sample Data'!F59="","",IF(SUM('Test Sample Data'!F$3:F$98)&gt;10,IF(AND(ISNUMBER('Test Sample Data'!F59),'Test Sample Data'!F59&lt;$C$108, 'Test Sample Data'!F59&gt;0),'Test Sample Data'!F59,$C$108),""))</f>
        <v/>
      </c>
      <c r="G60" s="70" t="str">
        <f>IF('Test Sample Data'!G59="","",IF(SUM('Test Sample Data'!G$3:G$98)&gt;10,IF(AND(ISNUMBER('Test Sample Data'!G59),'Test Sample Data'!G59&lt;$C$108, 'Test Sample Data'!G59&gt;0),'Test Sample Data'!G59,$C$108),""))</f>
        <v/>
      </c>
      <c r="H60" s="70" t="str">
        <f>IF('Test Sample Data'!H59="","",IF(SUM('Test Sample Data'!H$3:H$98)&gt;10,IF(AND(ISNUMBER('Test Sample Data'!H59),'Test Sample Data'!H59&lt;$C$108, 'Test Sample Data'!H59&gt;0),'Test Sample Data'!H59,$C$108),""))</f>
        <v/>
      </c>
      <c r="I60" s="70" t="str">
        <f>IF('Test Sample Data'!I59="","",IF(SUM('Test Sample Data'!I$3:I$98)&gt;10,IF(AND(ISNUMBER('Test Sample Data'!I59),'Test Sample Data'!I59&lt;$C$108, 'Test Sample Data'!I59&gt;0),'Test Sample Data'!I59,$C$108),""))</f>
        <v/>
      </c>
      <c r="J60" s="70" t="str">
        <f>IF('Test Sample Data'!J59="","",IF(SUM('Test Sample Data'!J$3:J$98)&gt;10,IF(AND(ISNUMBER('Test Sample Data'!J59),'Test Sample Data'!J59&lt;$C$108, 'Test Sample Data'!J59&gt;0),'Test Sample Data'!J59,$C$108),""))</f>
        <v/>
      </c>
      <c r="K60" s="70" t="str">
        <f>IF('Test Sample Data'!K59="","",IF(SUM('Test Sample Data'!K$3:K$98)&gt;10,IF(AND(ISNUMBER('Test Sample Data'!K59),'Test Sample Data'!K59&lt;$C$108, 'Test Sample Data'!K59&gt;0),'Test Sample Data'!K59,$C$108),""))</f>
        <v/>
      </c>
      <c r="L60" s="70" t="str">
        <f>IF('Test Sample Data'!L59="","",IF(SUM('Test Sample Data'!L$3:L$98)&gt;10,IF(AND(ISNUMBER('Test Sample Data'!L59),'Test Sample Data'!L59&lt;$C$108, 'Test Sample Data'!L59&gt;0),'Test Sample Data'!L59,$C$108),""))</f>
        <v/>
      </c>
      <c r="M60" s="70" t="str">
        <f>IF('Test Sample Data'!M59="","",IF(SUM('Test Sample Data'!M$3:M$98)&gt;10,IF(AND(ISNUMBER('Test Sample Data'!M59),'Test Sample Data'!M59&lt;$C$108, 'Test Sample Data'!M59&gt;0),'Test Sample Data'!M59,$C$108),""))</f>
        <v/>
      </c>
      <c r="N60" s="70" t="str">
        <f>IF('Test Sample Data'!N59="","",IF(SUM('Test Sample Data'!N$3:N$98)&gt;10,IF(AND(ISNUMBER('Test Sample Data'!N59),'Test Sample Data'!N59&lt;$C$108, 'Test Sample Data'!N59&gt;0),'Test Sample Data'!N59,$C$108),""))</f>
        <v/>
      </c>
      <c r="O60" s="69" t="str">
        <f>'miRNA Table'!B59</f>
        <v>hsa-let-7d-5p</v>
      </c>
      <c r="P60" s="69" t="s">
        <v>86</v>
      </c>
      <c r="Q60" s="70">
        <f>IF('Control Sample Data'!C59="","",IF(SUM('Control Sample Data'!C$3:C$98)&gt;10,IF(AND(ISNUMBER('Control Sample Data'!C59),'Control Sample Data'!C59&lt;$C$108, 'Control Sample Data'!C59&gt;0),'Control Sample Data'!C59,$C$108),""))</f>
        <v>32.04</v>
      </c>
      <c r="R60" s="70">
        <f>IF('Control Sample Data'!D59="","",IF(SUM('Control Sample Data'!D$3:D$98)&gt;10,IF(AND(ISNUMBER('Control Sample Data'!D59),'Control Sample Data'!D59&lt;$C$108, 'Control Sample Data'!D59&gt;0),'Control Sample Data'!D59,$C$108),""))</f>
        <v>31.94</v>
      </c>
      <c r="S60" s="70">
        <f>IF('Control Sample Data'!E59="","",IF(SUM('Control Sample Data'!E$3:E$98)&gt;10,IF(AND(ISNUMBER('Control Sample Data'!E59),'Control Sample Data'!E59&lt;$C$108, 'Control Sample Data'!E59&gt;0),'Control Sample Data'!E59,$C$108),""))</f>
        <v>32.94</v>
      </c>
      <c r="T60" s="70" t="str">
        <f>IF('Control Sample Data'!F59="","",IF(SUM('Control Sample Data'!F$3:F$98)&gt;10,IF(AND(ISNUMBER('Control Sample Data'!F59),'Control Sample Data'!F59&lt;$C$108, 'Control Sample Data'!F59&gt;0),'Control Sample Data'!F59,$C$108),""))</f>
        <v/>
      </c>
      <c r="U60" s="70" t="str">
        <f>IF('Control Sample Data'!G59="","",IF(SUM('Control Sample Data'!G$3:G$98)&gt;10,IF(AND(ISNUMBER('Control Sample Data'!G59),'Control Sample Data'!G59&lt;$C$108, 'Control Sample Data'!G59&gt;0),'Control Sample Data'!G59,$C$108),""))</f>
        <v/>
      </c>
      <c r="V60" s="70" t="str">
        <f>IF('Control Sample Data'!H59="","",IF(SUM('Control Sample Data'!H$3:H$98)&gt;10,IF(AND(ISNUMBER('Control Sample Data'!H59),'Control Sample Data'!H59&lt;$C$108, 'Control Sample Data'!H59&gt;0),'Control Sample Data'!H59,$C$108),""))</f>
        <v/>
      </c>
      <c r="W60" s="70" t="str">
        <f>IF('Control Sample Data'!I59="","",IF(SUM('Control Sample Data'!I$3:I$98)&gt;10,IF(AND(ISNUMBER('Control Sample Data'!I59),'Control Sample Data'!I59&lt;$C$108, 'Control Sample Data'!I59&gt;0),'Control Sample Data'!I59,$C$108),""))</f>
        <v/>
      </c>
      <c r="X60" s="70" t="str">
        <f>IF('Control Sample Data'!J59="","",IF(SUM('Control Sample Data'!J$3:J$98)&gt;10,IF(AND(ISNUMBER('Control Sample Data'!J59),'Control Sample Data'!J59&lt;$C$108, 'Control Sample Data'!J59&gt;0),'Control Sample Data'!J59,$C$108),""))</f>
        <v/>
      </c>
      <c r="Y60" s="70" t="str">
        <f>IF('Control Sample Data'!K59="","",IF(SUM('Control Sample Data'!K$3:K$98)&gt;10,IF(AND(ISNUMBER('Control Sample Data'!K59),'Control Sample Data'!K59&lt;$C$108, 'Control Sample Data'!K59&gt;0),'Control Sample Data'!K59,$C$108),""))</f>
        <v/>
      </c>
      <c r="Z60" s="70" t="str">
        <f>IF('Control Sample Data'!L59="","",IF(SUM('Control Sample Data'!L$3:L$98)&gt;10,IF(AND(ISNUMBER('Control Sample Data'!L59),'Control Sample Data'!L59&lt;$C$108, 'Control Sample Data'!L59&gt;0),'Control Sample Data'!L59,$C$108),""))</f>
        <v/>
      </c>
      <c r="AA60" s="70" t="str">
        <f>IF('Control Sample Data'!M59="","",IF(SUM('Control Sample Data'!M$3:M$98)&gt;10,IF(AND(ISNUMBER('Control Sample Data'!M59),'Control Sample Data'!M59&lt;$C$108, 'Control Sample Data'!M59&gt;0),'Control Sample Data'!M59,$C$108),""))</f>
        <v/>
      </c>
      <c r="AB60" s="137" t="str">
        <f>IF('Control Sample Data'!N59="","",IF(SUM('Control Sample Data'!N$3:N$98)&gt;10,IF(AND(ISNUMBER('Control Sample Data'!N59),'Control Sample Data'!N59&lt;$C$108, 'Control Sample Data'!N59&gt;0),'Control Sample Data'!N59,$C$108),""))</f>
        <v/>
      </c>
      <c r="AC60" s="142">
        <f>IF(C60="","",IF(AND('miRNA Table'!$D$4="YES",'miRNA Table'!$D$6="YES"),C60-C$110,C60))</f>
        <v>32.04</v>
      </c>
      <c r="AD60" s="143">
        <f>IF(D60="","",IF(AND('miRNA Table'!$D$4="YES",'miRNA Table'!$D$6="YES"),D60-D$110,D60))</f>
        <v>32.61</v>
      </c>
      <c r="AE60" s="143">
        <f>IF(E60="","",IF(AND('miRNA Table'!$D$4="YES",'miRNA Table'!$D$6="YES"),E60-E$110,E60))</f>
        <v>31.34</v>
      </c>
      <c r="AF60" s="143" t="str">
        <f>IF(F60="","",IF(AND('miRNA Table'!$D$4="YES",'miRNA Table'!$D$6="YES"),F60-F$110,F60))</f>
        <v/>
      </c>
      <c r="AG60" s="143" t="str">
        <f>IF(G60="","",IF(AND('miRNA Table'!$D$4="YES",'miRNA Table'!$D$6="YES"),G60-G$110,G60))</f>
        <v/>
      </c>
      <c r="AH60" s="143" t="str">
        <f>IF(H60="","",IF(AND('miRNA Table'!$D$4="YES",'miRNA Table'!$D$6="YES"),H60-H$110,H60))</f>
        <v/>
      </c>
      <c r="AI60" s="143" t="str">
        <f>IF(I60="","",IF(AND('miRNA Table'!$D$4="YES",'miRNA Table'!$D$6="YES"),I60-I$110,I60))</f>
        <v/>
      </c>
      <c r="AJ60" s="143" t="str">
        <f>IF(J60="","",IF(AND('miRNA Table'!$D$4="YES",'miRNA Table'!$D$6="YES"),J60-J$110,J60))</f>
        <v/>
      </c>
      <c r="AK60" s="143" t="str">
        <f>IF(K60="","",IF(AND('miRNA Table'!$D$4="YES",'miRNA Table'!$D$6="YES"),K60-K$110,K60))</f>
        <v/>
      </c>
      <c r="AL60" s="143" t="str">
        <f>IF(L60="","",IF(AND('miRNA Table'!$D$4="YES",'miRNA Table'!$D$6="YES"),L60-L$110,L60))</f>
        <v/>
      </c>
      <c r="AM60" s="143" t="str">
        <f>IF(M60="","",IF(AND('miRNA Table'!$D$4="YES",'miRNA Table'!$D$6="YES"),M60-M$110,M60))</f>
        <v/>
      </c>
      <c r="AN60" s="144" t="str">
        <f>IF(N60="","",IF(AND('miRNA Table'!$D$4="YES",'miRNA Table'!$D$6="YES"),N60-N$110,N60))</f>
        <v/>
      </c>
      <c r="AO60" s="148">
        <f>IF(Q60="","",IF(AND('miRNA Table'!$D$4="YES",'miRNA Table'!$D$6="YES"),Q60-Q$110,Q60))</f>
        <v>32.04</v>
      </c>
      <c r="AP60" s="149">
        <f>IF(R60="","",IF(AND('miRNA Table'!$D$4="YES",'miRNA Table'!$D$6="YES"),R60-R$110,R60))</f>
        <v>31.94</v>
      </c>
      <c r="AQ60" s="149">
        <f>IF(S60="","",IF(AND('miRNA Table'!$D$4="YES",'miRNA Table'!$D$6="YES"),S60-S$110,S60))</f>
        <v>32.94</v>
      </c>
      <c r="AR60" s="149" t="str">
        <f>IF(T60="","",IF(AND('miRNA Table'!$D$4="YES",'miRNA Table'!$D$6="YES"),T60-T$110,T60))</f>
        <v/>
      </c>
      <c r="AS60" s="149" t="str">
        <f>IF(U60="","",IF(AND('miRNA Table'!$D$4="YES",'miRNA Table'!$D$6="YES"),U60-U$110,U60))</f>
        <v/>
      </c>
      <c r="AT60" s="149" t="str">
        <f>IF(V60="","",IF(AND('miRNA Table'!$D$4="YES",'miRNA Table'!$D$6="YES"),V60-V$110,V60))</f>
        <v/>
      </c>
      <c r="AU60" s="149" t="str">
        <f>IF(W60="","",IF(AND('miRNA Table'!$D$4="YES",'miRNA Table'!$D$6="YES"),W60-W$110,W60))</f>
        <v/>
      </c>
      <c r="AV60" s="149" t="str">
        <f>IF(X60="","",IF(AND('miRNA Table'!$D$4="YES",'miRNA Table'!$D$6="YES"),X60-X$110,X60))</f>
        <v/>
      </c>
      <c r="AW60" s="149" t="str">
        <f>IF(Y60="","",IF(AND('miRNA Table'!$D$4="YES",'miRNA Table'!$D$6="YES"),Y60-Y$110,Y60))</f>
        <v/>
      </c>
      <c r="AX60" s="149" t="str">
        <f>IF(Z60="","",IF(AND('miRNA Table'!$D$4="YES",'miRNA Table'!$D$6="YES"),Z60-Z$110,Z60))</f>
        <v/>
      </c>
      <c r="AY60" s="149" t="str">
        <f>IF(AA60="","",IF(AND('miRNA Table'!$D$4="YES",'miRNA Table'!$D$6="YES"),AA60-AA$110,AA60))</f>
        <v/>
      </c>
      <c r="AZ60" s="150" t="str">
        <f>IF(AB60="","",IF(AND('miRNA Table'!$D$4="YES",'miRNA Table'!$D$6="YES"),AB60-AB$110,AB60))</f>
        <v/>
      </c>
      <c r="BY60" s="68" t="str">
        <f t="shared" si="16"/>
        <v>hsa-let-7d-5p</v>
      </c>
      <c r="BZ60" s="69" t="s">
        <v>86</v>
      </c>
      <c r="CA60" s="70">
        <f t="shared" si="17"/>
        <v>12.508333333333329</v>
      </c>
      <c r="CB60" s="70">
        <f t="shared" si="18"/>
        <v>12.983333333333334</v>
      </c>
      <c r="CC60" s="70">
        <f t="shared" si="19"/>
        <v>11.756666666666668</v>
      </c>
      <c r="CD60" s="70" t="str">
        <f t="shared" si="20"/>
        <v/>
      </c>
      <c r="CE60" s="70" t="str">
        <f t="shared" si="21"/>
        <v/>
      </c>
      <c r="CF60" s="70" t="str">
        <f t="shared" si="22"/>
        <v/>
      </c>
      <c r="CG60" s="70" t="str">
        <f t="shared" si="23"/>
        <v/>
      </c>
      <c r="CH60" s="70" t="str">
        <f t="shared" si="24"/>
        <v/>
      </c>
      <c r="CI60" s="70" t="str">
        <f t="shared" si="25"/>
        <v/>
      </c>
      <c r="CJ60" s="70" t="str">
        <f t="shared" si="26"/>
        <v/>
      </c>
      <c r="CK60" s="70" t="str">
        <f t="shared" si="27"/>
        <v/>
      </c>
      <c r="CL60" s="70" t="str">
        <f t="shared" si="28"/>
        <v/>
      </c>
      <c r="CM60" s="70">
        <f t="shared" si="29"/>
        <v>12.186666666666664</v>
      </c>
      <c r="CN60" s="70">
        <f t="shared" si="30"/>
        <v>12.208333333333336</v>
      </c>
      <c r="CO60" s="70">
        <f t="shared" si="31"/>
        <v>13.044999999999998</v>
      </c>
      <c r="CP60" s="70" t="str">
        <f t="shared" si="32"/>
        <v/>
      </c>
      <c r="CQ60" s="70" t="str">
        <f t="shared" si="33"/>
        <v/>
      </c>
      <c r="CR60" s="70" t="str">
        <f t="shared" si="34"/>
        <v/>
      </c>
      <c r="CS60" s="70" t="str">
        <f t="shared" si="35"/>
        <v/>
      </c>
      <c r="CT60" s="70" t="str">
        <f t="shared" si="36"/>
        <v/>
      </c>
      <c r="CU60" s="70" t="str">
        <f t="shared" si="37"/>
        <v/>
      </c>
      <c r="CV60" s="70" t="str">
        <f t="shared" si="38"/>
        <v/>
      </c>
      <c r="CW60" s="70" t="str">
        <f t="shared" si="39"/>
        <v/>
      </c>
      <c r="CX60" s="70" t="str">
        <f t="shared" si="40"/>
        <v/>
      </c>
      <c r="CY60" s="41">
        <f t="shared" si="41"/>
        <v>12.416111111111112</v>
      </c>
      <c r="CZ60" s="41">
        <f t="shared" si="42"/>
        <v>12.479999999999999</v>
      </c>
      <c r="DA60" s="71" t="str">
        <f t="shared" si="43"/>
        <v>hsa-let-7d-5p</v>
      </c>
      <c r="DB60" s="69" t="s">
        <v>176</v>
      </c>
      <c r="DC60" s="72">
        <f t="shared" si="55"/>
        <v>1.7163919575468182E-4</v>
      </c>
      <c r="DD60" s="72">
        <f t="shared" si="56"/>
        <v>1.2348870120873072E-4</v>
      </c>
      <c r="DE60" s="72">
        <f t="shared" si="57"/>
        <v>2.8899523647212769E-4</v>
      </c>
      <c r="DF60" s="72" t="str">
        <f t="shared" si="58"/>
        <v/>
      </c>
      <c r="DG60" s="72" t="str">
        <f t="shared" si="59"/>
        <v/>
      </c>
      <c r="DH60" s="72" t="str">
        <f t="shared" si="60"/>
        <v/>
      </c>
      <c r="DI60" s="72" t="str">
        <f t="shared" si="61"/>
        <v/>
      </c>
      <c r="DJ60" s="72" t="str">
        <f t="shared" si="62"/>
        <v/>
      </c>
      <c r="DK60" s="72" t="str">
        <f t="shared" si="63"/>
        <v/>
      </c>
      <c r="DL60" s="72" t="str">
        <f t="shared" si="64"/>
        <v/>
      </c>
      <c r="DM60" s="72" t="str">
        <f t="shared" si="44"/>
        <v/>
      </c>
      <c r="DN60" s="72" t="str">
        <f t="shared" si="45"/>
        <v/>
      </c>
      <c r="DO60" s="72">
        <f t="shared" si="66"/>
        <v>2.145101201711951E-4</v>
      </c>
      <c r="DP60" s="72">
        <f t="shared" si="65"/>
        <v>2.1131263696439007E-4</v>
      </c>
      <c r="DQ60" s="72">
        <f t="shared" si="65"/>
        <v>1.1832151085633127E-4</v>
      </c>
      <c r="DR60" s="72" t="str">
        <f t="shared" si="65"/>
        <v/>
      </c>
      <c r="DS60" s="72" t="str">
        <f t="shared" si="65"/>
        <v/>
      </c>
      <c r="DT60" s="72" t="str">
        <f t="shared" si="65"/>
        <v/>
      </c>
      <c r="DU60" s="72" t="str">
        <f t="shared" si="50"/>
        <v/>
      </c>
      <c r="DV60" s="72" t="str">
        <f t="shared" si="50"/>
        <v/>
      </c>
      <c r="DW60" s="72" t="str">
        <f t="shared" si="50"/>
        <v/>
      </c>
      <c r="DX60" s="72" t="str">
        <f t="shared" si="48"/>
        <v/>
      </c>
      <c r="DY60" s="72" t="str">
        <f t="shared" si="46"/>
        <v/>
      </c>
      <c r="DZ60" s="72" t="str">
        <f t="shared" si="47"/>
        <v/>
      </c>
    </row>
    <row r="61" spans="1:130" ht="15" customHeight="1" x14ac:dyDescent="0.25">
      <c r="A61" s="76" t="str">
        <f>'miRNA Table'!B60</f>
        <v>hsa-miR-9-5p</v>
      </c>
      <c r="B61" s="69" t="s">
        <v>87</v>
      </c>
      <c r="C61" s="70">
        <f>IF('Test Sample Data'!C60="","",IF(SUM('Test Sample Data'!C$3:C$98)&gt;10,IF(AND(ISNUMBER('Test Sample Data'!C60),'Test Sample Data'!C60&lt;$C$108, 'Test Sample Data'!C60&gt;0),'Test Sample Data'!C60,$C$108),""))</f>
        <v>21.76</v>
      </c>
      <c r="D61" s="70">
        <f>IF('Test Sample Data'!D60="","",IF(SUM('Test Sample Data'!D$3:D$98)&gt;10,IF(AND(ISNUMBER('Test Sample Data'!D60),'Test Sample Data'!D60&lt;$C$108, 'Test Sample Data'!D60&gt;0),'Test Sample Data'!D60,$C$108),""))</f>
        <v>22.03</v>
      </c>
      <c r="E61" s="70">
        <f>IF('Test Sample Data'!E60="","",IF(SUM('Test Sample Data'!E$3:E$98)&gt;10,IF(AND(ISNUMBER('Test Sample Data'!E60),'Test Sample Data'!E60&lt;$C$108, 'Test Sample Data'!E60&gt;0),'Test Sample Data'!E60,$C$108),""))</f>
        <v>21.87</v>
      </c>
      <c r="F61" s="70" t="str">
        <f>IF('Test Sample Data'!F60="","",IF(SUM('Test Sample Data'!F$3:F$98)&gt;10,IF(AND(ISNUMBER('Test Sample Data'!F60),'Test Sample Data'!F60&lt;$C$108, 'Test Sample Data'!F60&gt;0),'Test Sample Data'!F60,$C$108),""))</f>
        <v/>
      </c>
      <c r="G61" s="70" t="str">
        <f>IF('Test Sample Data'!G60="","",IF(SUM('Test Sample Data'!G$3:G$98)&gt;10,IF(AND(ISNUMBER('Test Sample Data'!G60),'Test Sample Data'!G60&lt;$C$108, 'Test Sample Data'!G60&gt;0),'Test Sample Data'!G60,$C$108),""))</f>
        <v/>
      </c>
      <c r="H61" s="70" t="str">
        <f>IF('Test Sample Data'!H60="","",IF(SUM('Test Sample Data'!H$3:H$98)&gt;10,IF(AND(ISNUMBER('Test Sample Data'!H60),'Test Sample Data'!H60&lt;$C$108, 'Test Sample Data'!H60&gt;0),'Test Sample Data'!H60,$C$108),""))</f>
        <v/>
      </c>
      <c r="I61" s="70" t="str">
        <f>IF('Test Sample Data'!I60="","",IF(SUM('Test Sample Data'!I$3:I$98)&gt;10,IF(AND(ISNUMBER('Test Sample Data'!I60),'Test Sample Data'!I60&lt;$C$108, 'Test Sample Data'!I60&gt;0),'Test Sample Data'!I60,$C$108),""))</f>
        <v/>
      </c>
      <c r="J61" s="70" t="str">
        <f>IF('Test Sample Data'!J60="","",IF(SUM('Test Sample Data'!J$3:J$98)&gt;10,IF(AND(ISNUMBER('Test Sample Data'!J60),'Test Sample Data'!J60&lt;$C$108, 'Test Sample Data'!J60&gt;0),'Test Sample Data'!J60,$C$108),""))</f>
        <v/>
      </c>
      <c r="K61" s="70" t="str">
        <f>IF('Test Sample Data'!K60="","",IF(SUM('Test Sample Data'!K$3:K$98)&gt;10,IF(AND(ISNUMBER('Test Sample Data'!K60),'Test Sample Data'!K60&lt;$C$108, 'Test Sample Data'!K60&gt;0),'Test Sample Data'!K60,$C$108),""))</f>
        <v/>
      </c>
      <c r="L61" s="70" t="str">
        <f>IF('Test Sample Data'!L60="","",IF(SUM('Test Sample Data'!L$3:L$98)&gt;10,IF(AND(ISNUMBER('Test Sample Data'!L60),'Test Sample Data'!L60&lt;$C$108, 'Test Sample Data'!L60&gt;0),'Test Sample Data'!L60,$C$108),""))</f>
        <v/>
      </c>
      <c r="M61" s="70" t="str">
        <f>IF('Test Sample Data'!M60="","",IF(SUM('Test Sample Data'!M$3:M$98)&gt;10,IF(AND(ISNUMBER('Test Sample Data'!M60),'Test Sample Data'!M60&lt;$C$108, 'Test Sample Data'!M60&gt;0),'Test Sample Data'!M60,$C$108),""))</f>
        <v/>
      </c>
      <c r="N61" s="70" t="str">
        <f>IF('Test Sample Data'!N60="","",IF(SUM('Test Sample Data'!N$3:N$98)&gt;10,IF(AND(ISNUMBER('Test Sample Data'!N60),'Test Sample Data'!N60&lt;$C$108, 'Test Sample Data'!N60&gt;0),'Test Sample Data'!N60,$C$108),""))</f>
        <v/>
      </c>
      <c r="O61" s="69" t="str">
        <f>'miRNA Table'!B60</f>
        <v>hsa-miR-9-5p</v>
      </c>
      <c r="P61" s="69" t="s">
        <v>87</v>
      </c>
      <c r="Q61" s="70">
        <f>IF('Control Sample Data'!C60="","",IF(SUM('Control Sample Data'!C$3:C$98)&gt;10,IF(AND(ISNUMBER('Control Sample Data'!C60),'Control Sample Data'!C60&lt;$C$108, 'Control Sample Data'!C60&gt;0),'Control Sample Data'!C60,$C$108),""))</f>
        <v>29.53</v>
      </c>
      <c r="R61" s="70">
        <f>IF('Control Sample Data'!D60="","",IF(SUM('Control Sample Data'!D$3:D$98)&gt;10,IF(AND(ISNUMBER('Control Sample Data'!D60),'Control Sample Data'!D60&lt;$C$108, 'Control Sample Data'!D60&gt;0),'Control Sample Data'!D60,$C$108),""))</f>
        <v>29.42</v>
      </c>
      <c r="S61" s="70">
        <f>IF('Control Sample Data'!E60="","",IF(SUM('Control Sample Data'!E$3:E$98)&gt;10,IF(AND(ISNUMBER('Control Sample Data'!E60),'Control Sample Data'!E60&lt;$C$108, 'Control Sample Data'!E60&gt;0),'Control Sample Data'!E60,$C$108),""))</f>
        <v>29.24</v>
      </c>
      <c r="T61" s="70" t="str">
        <f>IF('Control Sample Data'!F60="","",IF(SUM('Control Sample Data'!F$3:F$98)&gt;10,IF(AND(ISNUMBER('Control Sample Data'!F60),'Control Sample Data'!F60&lt;$C$108, 'Control Sample Data'!F60&gt;0),'Control Sample Data'!F60,$C$108),""))</f>
        <v/>
      </c>
      <c r="U61" s="70" t="str">
        <f>IF('Control Sample Data'!G60="","",IF(SUM('Control Sample Data'!G$3:G$98)&gt;10,IF(AND(ISNUMBER('Control Sample Data'!G60),'Control Sample Data'!G60&lt;$C$108, 'Control Sample Data'!G60&gt;0),'Control Sample Data'!G60,$C$108),""))</f>
        <v/>
      </c>
      <c r="V61" s="70" t="str">
        <f>IF('Control Sample Data'!H60="","",IF(SUM('Control Sample Data'!H$3:H$98)&gt;10,IF(AND(ISNUMBER('Control Sample Data'!H60),'Control Sample Data'!H60&lt;$C$108, 'Control Sample Data'!H60&gt;0),'Control Sample Data'!H60,$C$108),""))</f>
        <v/>
      </c>
      <c r="W61" s="70" t="str">
        <f>IF('Control Sample Data'!I60="","",IF(SUM('Control Sample Data'!I$3:I$98)&gt;10,IF(AND(ISNUMBER('Control Sample Data'!I60),'Control Sample Data'!I60&lt;$C$108, 'Control Sample Data'!I60&gt;0),'Control Sample Data'!I60,$C$108),""))</f>
        <v/>
      </c>
      <c r="X61" s="70" t="str">
        <f>IF('Control Sample Data'!J60="","",IF(SUM('Control Sample Data'!J$3:J$98)&gt;10,IF(AND(ISNUMBER('Control Sample Data'!J60),'Control Sample Data'!J60&lt;$C$108, 'Control Sample Data'!J60&gt;0),'Control Sample Data'!J60,$C$108),""))</f>
        <v/>
      </c>
      <c r="Y61" s="70" t="str">
        <f>IF('Control Sample Data'!K60="","",IF(SUM('Control Sample Data'!K$3:K$98)&gt;10,IF(AND(ISNUMBER('Control Sample Data'!K60),'Control Sample Data'!K60&lt;$C$108, 'Control Sample Data'!K60&gt;0),'Control Sample Data'!K60,$C$108),""))</f>
        <v/>
      </c>
      <c r="Z61" s="70" t="str">
        <f>IF('Control Sample Data'!L60="","",IF(SUM('Control Sample Data'!L$3:L$98)&gt;10,IF(AND(ISNUMBER('Control Sample Data'!L60),'Control Sample Data'!L60&lt;$C$108, 'Control Sample Data'!L60&gt;0),'Control Sample Data'!L60,$C$108),""))</f>
        <v/>
      </c>
      <c r="AA61" s="70" t="str">
        <f>IF('Control Sample Data'!M60="","",IF(SUM('Control Sample Data'!M$3:M$98)&gt;10,IF(AND(ISNUMBER('Control Sample Data'!M60),'Control Sample Data'!M60&lt;$C$108, 'Control Sample Data'!M60&gt;0),'Control Sample Data'!M60,$C$108),""))</f>
        <v/>
      </c>
      <c r="AB61" s="137" t="str">
        <f>IF('Control Sample Data'!N60="","",IF(SUM('Control Sample Data'!N$3:N$98)&gt;10,IF(AND(ISNUMBER('Control Sample Data'!N60),'Control Sample Data'!N60&lt;$C$108, 'Control Sample Data'!N60&gt;0),'Control Sample Data'!N60,$C$108),""))</f>
        <v/>
      </c>
      <c r="AC61" s="142">
        <f>IF(C61="","",IF(AND('miRNA Table'!$D$4="YES",'miRNA Table'!$D$6="YES"),C61-C$110,C61))</f>
        <v>21.76</v>
      </c>
      <c r="AD61" s="143">
        <f>IF(D61="","",IF(AND('miRNA Table'!$D$4="YES",'miRNA Table'!$D$6="YES"),D61-D$110,D61))</f>
        <v>22.03</v>
      </c>
      <c r="AE61" s="143">
        <f>IF(E61="","",IF(AND('miRNA Table'!$D$4="YES",'miRNA Table'!$D$6="YES"),E61-E$110,E61))</f>
        <v>21.87</v>
      </c>
      <c r="AF61" s="143" t="str">
        <f>IF(F61="","",IF(AND('miRNA Table'!$D$4="YES",'miRNA Table'!$D$6="YES"),F61-F$110,F61))</f>
        <v/>
      </c>
      <c r="AG61" s="143" t="str">
        <f>IF(G61="","",IF(AND('miRNA Table'!$D$4="YES",'miRNA Table'!$D$6="YES"),G61-G$110,G61))</f>
        <v/>
      </c>
      <c r="AH61" s="143" t="str">
        <f>IF(H61="","",IF(AND('miRNA Table'!$D$4="YES",'miRNA Table'!$D$6="YES"),H61-H$110,H61))</f>
        <v/>
      </c>
      <c r="AI61" s="143" t="str">
        <f>IF(I61="","",IF(AND('miRNA Table'!$D$4="YES",'miRNA Table'!$D$6="YES"),I61-I$110,I61))</f>
        <v/>
      </c>
      <c r="AJ61" s="143" t="str">
        <f>IF(J61="","",IF(AND('miRNA Table'!$D$4="YES",'miRNA Table'!$D$6="YES"),J61-J$110,J61))</f>
        <v/>
      </c>
      <c r="AK61" s="143" t="str">
        <f>IF(K61="","",IF(AND('miRNA Table'!$D$4="YES",'miRNA Table'!$D$6="YES"),K61-K$110,K61))</f>
        <v/>
      </c>
      <c r="AL61" s="143" t="str">
        <f>IF(L61="","",IF(AND('miRNA Table'!$D$4="YES",'miRNA Table'!$D$6="YES"),L61-L$110,L61))</f>
        <v/>
      </c>
      <c r="AM61" s="143" t="str">
        <f>IF(M61="","",IF(AND('miRNA Table'!$D$4="YES",'miRNA Table'!$D$6="YES"),M61-M$110,M61))</f>
        <v/>
      </c>
      <c r="AN61" s="144" t="str">
        <f>IF(N61="","",IF(AND('miRNA Table'!$D$4="YES",'miRNA Table'!$D$6="YES"),N61-N$110,N61))</f>
        <v/>
      </c>
      <c r="AO61" s="148">
        <f>IF(Q61="","",IF(AND('miRNA Table'!$D$4="YES",'miRNA Table'!$D$6="YES"),Q61-Q$110,Q61))</f>
        <v>29.53</v>
      </c>
      <c r="AP61" s="149">
        <f>IF(R61="","",IF(AND('miRNA Table'!$D$4="YES",'miRNA Table'!$D$6="YES"),R61-R$110,R61))</f>
        <v>29.42</v>
      </c>
      <c r="AQ61" s="149">
        <f>IF(S61="","",IF(AND('miRNA Table'!$D$4="YES",'miRNA Table'!$D$6="YES"),S61-S$110,S61))</f>
        <v>29.24</v>
      </c>
      <c r="AR61" s="149" t="str">
        <f>IF(T61="","",IF(AND('miRNA Table'!$D$4="YES",'miRNA Table'!$D$6="YES"),T61-T$110,T61))</f>
        <v/>
      </c>
      <c r="AS61" s="149" t="str">
        <f>IF(U61="","",IF(AND('miRNA Table'!$D$4="YES",'miRNA Table'!$D$6="YES"),U61-U$110,U61))</f>
        <v/>
      </c>
      <c r="AT61" s="149" t="str">
        <f>IF(V61="","",IF(AND('miRNA Table'!$D$4="YES",'miRNA Table'!$D$6="YES"),V61-V$110,V61))</f>
        <v/>
      </c>
      <c r="AU61" s="149" t="str">
        <f>IF(W61="","",IF(AND('miRNA Table'!$D$4="YES",'miRNA Table'!$D$6="YES"),W61-W$110,W61))</f>
        <v/>
      </c>
      <c r="AV61" s="149" t="str">
        <f>IF(X61="","",IF(AND('miRNA Table'!$D$4="YES",'miRNA Table'!$D$6="YES"),X61-X$110,X61))</f>
        <v/>
      </c>
      <c r="AW61" s="149" t="str">
        <f>IF(Y61="","",IF(AND('miRNA Table'!$D$4="YES",'miRNA Table'!$D$6="YES"),Y61-Y$110,Y61))</f>
        <v/>
      </c>
      <c r="AX61" s="149" t="str">
        <f>IF(Z61="","",IF(AND('miRNA Table'!$D$4="YES",'miRNA Table'!$D$6="YES"),Z61-Z$110,Z61))</f>
        <v/>
      </c>
      <c r="AY61" s="149" t="str">
        <f>IF(AA61="","",IF(AND('miRNA Table'!$D$4="YES",'miRNA Table'!$D$6="YES"),AA61-AA$110,AA61))</f>
        <v/>
      </c>
      <c r="AZ61" s="150" t="str">
        <f>IF(AB61="","",IF(AND('miRNA Table'!$D$4="YES",'miRNA Table'!$D$6="YES"),AB61-AB$110,AB61))</f>
        <v/>
      </c>
      <c r="BY61" s="68" t="str">
        <f t="shared" si="16"/>
        <v>hsa-miR-9-5p</v>
      </c>
      <c r="BZ61" s="69" t="s">
        <v>87</v>
      </c>
      <c r="CA61" s="70">
        <f t="shared" si="17"/>
        <v>2.2283333333333317</v>
      </c>
      <c r="CB61" s="70">
        <f t="shared" si="18"/>
        <v>2.403333333333336</v>
      </c>
      <c r="CC61" s="70">
        <f t="shared" si="19"/>
        <v>2.2866666666666688</v>
      </c>
      <c r="CD61" s="70" t="str">
        <f t="shared" si="20"/>
        <v/>
      </c>
      <c r="CE61" s="70" t="str">
        <f t="shared" si="21"/>
        <v/>
      </c>
      <c r="CF61" s="70" t="str">
        <f t="shared" si="22"/>
        <v/>
      </c>
      <c r="CG61" s="70" t="str">
        <f t="shared" si="23"/>
        <v/>
      </c>
      <c r="CH61" s="70" t="str">
        <f t="shared" si="24"/>
        <v/>
      </c>
      <c r="CI61" s="70" t="str">
        <f t="shared" si="25"/>
        <v/>
      </c>
      <c r="CJ61" s="70" t="str">
        <f t="shared" si="26"/>
        <v/>
      </c>
      <c r="CK61" s="70" t="str">
        <f t="shared" si="27"/>
        <v/>
      </c>
      <c r="CL61" s="70" t="str">
        <f t="shared" si="28"/>
        <v/>
      </c>
      <c r="CM61" s="70">
        <f t="shared" si="29"/>
        <v>9.6766666666666659</v>
      </c>
      <c r="CN61" s="70">
        <f t="shared" si="30"/>
        <v>9.6883333333333361</v>
      </c>
      <c r="CO61" s="70">
        <f t="shared" si="31"/>
        <v>9.3449999999999989</v>
      </c>
      <c r="CP61" s="70" t="str">
        <f t="shared" si="32"/>
        <v/>
      </c>
      <c r="CQ61" s="70" t="str">
        <f t="shared" si="33"/>
        <v/>
      </c>
      <c r="CR61" s="70" t="str">
        <f t="shared" si="34"/>
        <v/>
      </c>
      <c r="CS61" s="70" t="str">
        <f t="shared" si="35"/>
        <v/>
      </c>
      <c r="CT61" s="70" t="str">
        <f t="shared" si="36"/>
        <v/>
      </c>
      <c r="CU61" s="70" t="str">
        <f t="shared" si="37"/>
        <v/>
      </c>
      <c r="CV61" s="70" t="str">
        <f t="shared" si="38"/>
        <v/>
      </c>
      <c r="CW61" s="70" t="str">
        <f t="shared" si="39"/>
        <v/>
      </c>
      <c r="CX61" s="70" t="str">
        <f t="shared" si="40"/>
        <v/>
      </c>
      <c r="CY61" s="41">
        <f t="shared" si="41"/>
        <v>2.3061111111111123</v>
      </c>
      <c r="CZ61" s="41">
        <f t="shared" si="42"/>
        <v>9.57</v>
      </c>
      <c r="DA61" s="71" t="str">
        <f t="shared" si="43"/>
        <v>hsa-miR-9-5p</v>
      </c>
      <c r="DB61" s="69" t="s">
        <v>177</v>
      </c>
      <c r="DC61" s="72">
        <f t="shared" si="55"/>
        <v>0.2134051158497427</v>
      </c>
      <c r="DD61" s="72">
        <f t="shared" si="56"/>
        <v>0.18902732002997791</v>
      </c>
      <c r="DE61" s="72">
        <f t="shared" si="57"/>
        <v>0.20494849959756761</v>
      </c>
      <c r="DF61" s="72" t="str">
        <f t="shared" si="58"/>
        <v/>
      </c>
      <c r="DG61" s="72" t="str">
        <f t="shared" si="59"/>
        <v/>
      </c>
      <c r="DH61" s="72" t="str">
        <f t="shared" si="60"/>
        <v/>
      </c>
      <c r="DI61" s="72" t="str">
        <f t="shared" si="61"/>
        <v/>
      </c>
      <c r="DJ61" s="72" t="str">
        <f t="shared" si="62"/>
        <v/>
      </c>
      <c r="DK61" s="72" t="str">
        <f t="shared" si="63"/>
        <v/>
      </c>
      <c r="DL61" s="72" t="str">
        <f t="shared" si="64"/>
        <v/>
      </c>
      <c r="DM61" s="72" t="str">
        <f t="shared" si="44"/>
        <v/>
      </c>
      <c r="DN61" s="72" t="str">
        <f t="shared" si="45"/>
        <v/>
      </c>
      <c r="DO61" s="72">
        <f t="shared" si="66"/>
        <v>1.2218927143493655E-3</v>
      </c>
      <c r="DP61" s="72">
        <f t="shared" si="65"/>
        <v>1.2120514589886017E-3</v>
      </c>
      <c r="DQ61" s="72">
        <f t="shared" si="65"/>
        <v>1.5377108917367271E-3</v>
      </c>
      <c r="DR61" s="72" t="str">
        <f t="shared" si="65"/>
        <v/>
      </c>
      <c r="DS61" s="72" t="str">
        <f t="shared" si="65"/>
        <v/>
      </c>
      <c r="DT61" s="72" t="str">
        <f t="shared" si="65"/>
        <v/>
      </c>
      <c r="DU61" s="72" t="str">
        <f t="shared" si="50"/>
        <v/>
      </c>
      <c r="DV61" s="72" t="str">
        <f t="shared" si="50"/>
        <v/>
      </c>
      <c r="DW61" s="72" t="str">
        <f t="shared" si="50"/>
        <v/>
      </c>
      <c r="DX61" s="72" t="str">
        <f t="shared" si="48"/>
        <v/>
      </c>
      <c r="DY61" s="72" t="str">
        <f t="shared" si="46"/>
        <v/>
      </c>
      <c r="DZ61" s="72" t="str">
        <f t="shared" si="47"/>
        <v/>
      </c>
    </row>
    <row r="62" spans="1:130" ht="15" customHeight="1" x14ac:dyDescent="0.25">
      <c r="A62" s="76" t="str">
        <f>'miRNA Table'!B61</f>
        <v>hsa-let-7f-5p</v>
      </c>
      <c r="B62" s="69" t="s">
        <v>88</v>
      </c>
      <c r="C62" s="70">
        <f>IF('Test Sample Data'!C61="","",IF(SUM('Test Sample Data'!C$3:C$98)&gt;10,IF(AND(ISNUMBER('Test Sample Data'!C61),'Test Sample Data'!C61&lt;$C$108, 'Test Sample Data'!C61&gt;0),'Test Sample Data'!C61,$C$108),""))</f>
        <v>18.64</v>
      </c>
      <c r="D62" s="70">
        <f>IF('Test Sample Data'!D61="","",IF(SUM('Test Sample Data'!D$3:D$98)&gt;10,IF(AND(ISNUMBER('Test Sample Data'!D61),'Test Sample Data'!D61&lt;$C$108, 'Test Sample Data'!D61&gt;0),'Test Sample Data'!D61,$C$108),""))</f>
        <v>18.88</v>
      </c>
      <c r="E62" s="70">
        <f>IF('Test Sample Data'!E61="","",IF(SUM('Test Sample Data'!E$3:E$98)&gt;10,IF(AND(ISNUMBER('Test Sample Data'!E61),'Test Sample Data'!E61&lt;$C$108, 'Test Sample Data'!E61&gt;0),'Test Sample Data'!E61,$C$108),""))</f>
        <v>18.79</v>
      </c>
      <c r="F62" s="70" t="str">
        <f>IF('Test Sample Data'!F61="","",IF(SUM('Test Sample Data'!F$3:F$98)&gt;10,IF(AND(ISNUMBER('Test Sample Data'!F61),'Test Sample Data'!F61&lt;$C$108, 'Test Sample Data'!F61&gt;0),'Test Sample Data'!F61,$C$108),""))</f>
        <v/>
      </c>
      <c r="G62" s="70" t="str">
        <f>IF('Test Sample Data'!G61="","",IF(SUM('Test Sample Data'!G$3:G$98)&gt;10,IF(AND(ISNUMBER('Test Sample Data'!G61),'Test Sample Data'!G61&lt;$C$108, 'Test Sample Data'!G61&gt;0),'Test Sample Data'!G61,$C$108),""))</f>
        <v/>
      </c>
      <c r="H62" s="70" t="str">
        <f>IF('Test Sample Data'!H61="","",IF(SUM('Test Sample Data'!H$3:H$98)&gt;10,IF(AND(ISNUMBER('Test Sample Data'!H61),'Test Sample Data'!H61&lt;$C$108, 'Test Sample Data'!H61&gt;0),'Test Sample Data'!H61,$C$108),""))</f>
        <v/>
      </c>
      <c r="I62" s="70" t="str">
        <f>IF('Test Sample Data'!I61="","",IF(SUM('Test Sample Data'!I$3:I$98)&gt;10,IF(AND(ISNUMBER('Test Sample Data'!I61),'Test Sample Data'!I61&lt;$C$108, 'Test Sample Data'!I61&gt;0),'Test Sample Data'!I61,$C$108),""))</f>
        <v/>
      </c>
      <c r="J62" s="70" t="str">
        <f>IF('Test Sample Data'!J61="","",IF(SUM('Test Sample Data'!J$3:J$98)&gt;10,IF(AND(ISNUMBER('Test Sample Data'!J61),'Test Sample Data'!J61&lt;$C$108, 'Test Sample Data'!J61&gt;0),'Test Sample Data'!J61,$C$108),""))</f>
        <v/>
      </c>
      <c r="K62" s="70" t="str">
        <f>IF('Test Sample Data'!K61="","",IF(SUM('Test Sample Data'!K$3:K$98)&gt;10,IF(AND(ISNUMBER('Test Sample Data'!K61),'Test Sample Data'!K61&lt;$C$108, 'Test Sample Data'!K61&gt;0),'Test Sample Data'!K61,$C$108),""))</f>
        <v/>
      </c>
      <c r="L62" s="70" t="str">
        <f>IF('Test Sample Data'!L61="","",IF(SUM('Test Sample Data'!L$3:L$98)&gt;10,IF(AND(ISNUMBER('Test Sample Data'!L61),'Test Sample Data'!L61&lt;$C$108, 'Test Sample Data'!L61&gt;0),'Test Sample Data'!L61,$C$108),""))</f>
        <v/>
      </c>
      <c r="M62" s="70" t="str">
        <f>IF('Test Sample Data'!M61="","",IF(SUM('Test Sample Data'!M$3:M$98)&gt;10,IF(AND(ISNUMBER('Test Sample Data'!M61),'Test Sample Data'!M61&lt;$C$108, 'Test Sample Data'!M61&gt;0),'Test Sample Data'!M61,$C$108),""))</f>
        <v/>
      </c>
      <c r="N62" s="70" t="str">
        <f>IF('Test Sample Data'!N61="","",IF(SUM('Test Sample Data'!N$3:N$98)&gt;10,IF(AND(ISNUMBER('Test Sample Data'!N61),'Test Sample Data'!N61&lt;$C$108, 'Test Sample Data'!N61&gt;0),'Test Sample Data'!N61,$C$108),""))</f>
        <v/>
      </c>
      <c r="O62" s="69" t="str">
        <f>'miRNA Table'!B61</f>
        <v>hsa-let-7f-5p</v>
      </c>
      <c r="P62" s="69" t="s">
        <v>88</v>
      </c>
      <c r="Q62" s="70">
        <f>IF('Control Sample Data'!C61="","",IF(SUM('Control Sample Data'!C$3:C$98)&gt;10,IF(AND(ISNUMBER('Control Sample Data'!C61),'Control Sample Data'!C61&lt;$C$108, 'Control Sample Data'!C61&gt;0),'Control Sample Data'!C61,$C$108),""))</f>
        <v>19.84</v>
      </c>
      <c r="R62" s="70">
        <f>IF('Control Sample Data'!D61="","",IF(SUM('Control Sample Data'!D$3:D$98)&gt;10,IF(AND(ISNUMBER('Control Sample Data'!D61),'Control Sample Data'!D61&lt;$C$108, 'Control Sample Data'!D61&gt;0),'Control Sample Data'!D61,$C$108),""))</f>
        <v>19.79</v>
      </c>
      <c r="S62" s="70">
        <f>IF('Control Sample Data'!E61="","",IF(SUM('Control Sample Data'!E$3:E$98)&gt;10,IF(AND(ISNUMBER('Control Sample Data'!E61),'Control Sample Data'!E61&lt;$C$108, 'Control Sample Data'!E61&gt;0),'Control Sample Data'!E61,$C$108),""))</f>
        <v>20</v>
      </c>
      <c r="T62" s="70" t="str">
        <f>IF('Control Sample Data'!F61="","",IF(SUM('Control Sample Data'!F$3:F$98)&gt;10,IF(AND(ISNUMBER('Control Sample Data'!F61),'Control Sample Data'!F61&lt;$C$108, 'Control Sample Data'!F61&gt;0),'Control Sample Data'!F61,$C$108),""))</f>
        <v/>
      </c>
      <c r="U62" s="70" t="str">
        <f>IF('Control Sample Data'!G61="","",IF(SUM('Control Sample Data'!G$3:G$98)&gt;10,IF(AND(ISNUMBER('Control Sample Data'!G61),'Control Sample Data'!G61&lt;$C$108, 'Control Sample Data'!G61&gt;0),'Control Sample Data'!G61,$C$108),""))</f>
        <v/>
      </c>
      <c r="V62" s="70" t="str">
        <f>IF('Control Sample Data'!H61="","",IF(SUM('Control Sample Data'!H$3:H$98)&gt;10,IF(AND(ISNUMBER('Control Sample Data'!H61),'Control Sample Data'!H61&lt;$C$108, 'Control Sample Data'!H61&gt;0),'Control Sample Data'!H61,$C$108),""))</f>
        <v/>
      </c>
      <c r="W62" s="70" t="str">
        <f>IF('Control Sample Data'!I61="","",IF(SUM('Control Sample Data'!I$3:I$98)&gt;10,IF(AND(ISNUMBER('Control Sample Data'!I61),'Control Sample Data'!I61&lt;$C$108, 'Control Sample Data'!I61&gt;0),'Control Sample Data'!I61,$C$108),""))</f>
        <v/>
      </c>
      <c r="X62" s="70" t="str">
        <f>IF('Control Sample Data'!J61="","",IF(SUM('Control Sample Data'!J$3:J$98)&gt;10,IF(AND(ISNUMBER('Control Sample Data'!J61),'Control Sample Data'!J61&lt;$C$108, 'Control Sample Data'!J61&gt;0),'Control Sample Data'!J61,$C$108),""))</f>
        <v/>
      </c>
      <c r="Y62" s="70" t="str">
        <f>IF('Control Sample Data'!K61="","",IF(SUM('Control Sample Data'!K$3:K$98)&gt;10,IF(AND(ISNUMBER('Control Sample Data'!K61),'Control Sample Data'!K61&lt;$C$108, 'Control Sample Data'!K61&gt;0),'Control Sample Data'!K61,$C$108),""))</f>
        <v/>
      </c>
      <c r="Z62" s="70" t="str">
        <f>IF('Control Sample Data'!L61="","",IF(SUM('Control Sample Data'!L$3:L$98)&gt;10,IF(AND(ISNUMBER('Control Sample Data'!L61),'Control Sample Data'!L61&lt;$C$108, 'Control Sample Data'!L61&gt;0),'Control Sample Data'!L61,$C$108),""))</f>
        <v/>
      </c>
      <c r="AA62" s="70" t="str">
        <f>IF('Control Sample Data'!M61="","",IF(SUM('Control Sample Data'!M$3:M$98)&gt;10,IF(AND(ISNUMBER('Control Sample Data'!M61),'Control Sample Data'!M61&lt;$C$108, 'Control Sample Data'!M61&gt;0),'Control Sample Data'!M61,$C$108),""))</f>
        <v/>
      </c>
      <c r="AB62" s="137" t="str">
        <f>IF('Control Sample Data'!N61="","",IF(SUM('Control Sample Data'!N$3:N$98)&gt;10,IF(AND(ISNUMBER('Control Sample Data'!N61),'Control Sample Data'!N61&lt;$C$108, 'Control Sample Data'!N61&gt;0),'Control Sample Data'!N61,$C$108),""))</f>
        <v/>
      </c>
      <c r="AC62" s="142">
        <f>IF(C62="","",IF(AND('miRNA Table'!$D$4="YES",'miRNA Table'!$D$6="YES"),C62-C$110,C62))</f>
        <v>18.64</v>
      </c>
      <c r="AD62" s="143">
        <f>IF(D62="","",IF(AND('miRNA Table'!$D$4="YES",'miRNA Table'!$D$6="YES"),D62-D$110,D62))</f>
        <v>18.88</v>
      </c>
      <c r="AE62" s="143">
        <f>IF(E62="","",IF(AND('miRNA Table'!$D$4="YES",'miRNA Table'!$D$6="YES"),E62-E$110,E62))</f>
        <v>18.79</v>
      </c>
      <c r="AF62" s="143" t="str">
        <f>IF(F62="","",IF(AND('miRNA Table'!$D$4="YES",'miRNA Table'!$D$6="YES"),F62-F$110,F62))</f>
        <v/>
      </c>
      <c r="AG62" s="143" t="str">
        <f>IF(G62="","",IF(AND('miRNA Table'!$D$4="YES",'miRNA Table'!$D$6="YES"),G62-G$110,G62))</f>
        <v/>
      </c>
      <c r="AH62" s="143" t="str">
        <f>IF(H62="","",IF(AND('miRNA Table'!$D$4="YES",'miRNA Table'!$D$6="YES"),H62-H$110,H62))</f>
        <v/>
      </c>
      <c r="AI62" s="143" t="str">
        <f>IF(I62="","",IF(AND('miRNA Table'!$D$4="YES",'miRNA Table'!$D$6="YES"),I62-I$110,I62))</f>
        <v/>
      </c>
      <c r="AJ62" s="143" t="str">
        <f>IF(J62="","",IF(AND('miRNA Table'!$D$4="YES",'miRNA Table'!$D$6="YES"),J62-J$110,J62))</f>
        <v/>
      </c>
      <c r="AK62" s="143" t="str">
        <f>IF(K62="","",IF(AND('miRNA Table'!$D$4="YES",'miRNA Table'!$D$6="YES"),K62-K$110,K62))</f>
        <v/>
      </c>
      <c r="AL62" s="143" t="str">
        <f>IF(L62="","",IF(AND('miRNA Table'!$D$4="YES",'miRNA Table'!$D$6="YES"),L62-L$110,L62))</f>
        <v/>
      </c>
      <c r="AM62" s="143" t="str">
        <f>IF(M62="","",IF(AND('miRNA Table'!$D$4="YES",'miRNA Table'!$D$6="YES"),M62-M$110,M62))</f>
        <v/>
      </c>
      <c r="AN62" s="144" t="str">
        <f>IF(N62="","",IF(AND('miRNA Table'!$D$4="YES",'miRNA Table'!$D$6="YES"),N62-N$110,N62))</f>
        <v/>
      </c>
      <c r="AO62" s="148">
        <f>IF(Q62="","",IF(AND('miRNA Table'!$D$4="YES",'miRNA Table'!$D$6="YES"),Q62-Q$110,Q62))</f>
        <v>19.84</v>
      </c>
      <c r="AP62" s="149">
        <f>IF(R62="","",IF(AND('miRNA Table'!$D$4="YES",'miRNA Table'!$D$6="YES"),R62-R$110,R62))</f>
        <v>19.79</v>
      </c>
      <c r="AQ62" s="149">
        <f>IF(S62="","",IF(AND('miRNA Table'!$D$4="YES",'miRNA Table'!$D$6="YES"),S62-S$110,S62))</f>
        <v>20</v>
      </c>
      <c r="AR62" s="149" t="str">
        <f>IF(T62="","",IF(AND('miRNA Table'!$D$4="YES",'miRNA Table'!$D$6="YES"),T62-T$110,T62))</f>
        <v/>
      </c>
      <c r="AS62" s="149" t="str">
        <f>IF(U62="","",IF(AND('miRNA Table'!$D$4="YES",'miRNA Table'!$D$6="YES"),U62-U$110,U62))</f>
        <v/>
      </c>
      <c r="AT62" s="149" t="str">
        <f>IF(V62="","",IF(AND('miRNA Table'!$D$4="YES",'miRNA Table'!$D$6="YES"),V62-V$110,V62))</f>
        <v/>
      </c>
      <c r="AU62" s="149" t="str">
        <f>IF(W62="","",IF(AND('miRNA Table'!$D$4="YES",'miRNA Table'!$D$6="YES"),W62-W$110,W62))</f>
        <v/>
      </c>
      <c r="AV62" s="149" t="str">
        <f>IF(X62="","",IF(AND('miRNA Table'!$D$4="YES",'miRNA Table'!$D$6="YES"),X62-X$110,X62))</f>
        <v/>
      </c>
      <c r="AW62" s="149" t="str">
        <f>IF(Y62="","",IF(AND('miRNA Table'!$D$4="YES",'miRNA Table'!$D$6="YES"),Y62-Y$110,Y62))</f>
        <v/>
      </c>
      <c r="AX62" s="149" t="str">
        <f>IF(Z62="","",IF(AND('miRNA Table'!$D$4="YES",'miRNA Table'!$D$6="YES"),Z62-Z$110,Z62))</f>
        <v/>
      </c>
      <c r="AY62" s="149" t="str">
        <f>IF(AA62="","",IF(AND('miRNA Table'!$D$4="YES",'miRNA Table'!$D$6="YES"),AA62-AA$110,AA62))</f>
        <v/>
      </c>
      <c r="AZ62" s="150" t="str">
        <f>IF(AB62="","",IF(AND('miRNA Table'!$D$4="YES",'miRNA Table'!$D$6="YES"),AB62-AB$110,AB62))</f>
        <v/>
      </c>
      <c r="BY62" s="68" t="str">
        <f t="shared" si="16"/>
        <v>hsa-let-7f-5p</v>
      </c>
      <c r="BZ62" s="69" t="s">
        <v>88</v>
      </c>
      <c r="CA62" s="70">
        <f t="shared" si="17"/>
        <v>-0.89166666666666927</v>
      </c>
      <c r="CB62" s="70">
        <f t="shared" si="18"/>
        <v>-0.74666666666666615</v>
      </c>
      <c r="CC62" s="70">
        <f t="shared" si="19"/>
        <v>-0.793333333333333</v>
      </c>
      <c r="CD62" s="70" t="str">
        <f t="shared" si="20"/>
        <v/>
      </c>
      <c r="CE62" s="70" t="str">
        <f t="shared" si="21"/>
        <v/>
      </c>
      <c r="CF62" s="70" t="str">
        <f t="shared" si="22"/>
        <v/>
      </c>
      <c r="CG62" s="70" t="str">
        <f t="shared" si="23"/>
        <v/>
      </c>
      <c r="CH62" s="70" t="str">
        <f t="shared" si="24"/>
        <v/>
      </c>
      <c r="CI62" s="70" t="str">
        <f t="shared" si="25"/>
        <v/>
      </c>
      <c r="CJ62" s="70" t="str">
        <f t="shared" si="26"/>
        <v/>
      </c>
      <c r="CK62" s="70" t="str">
        <f t="shared" si="27"/>
        <v/>
      </c>
      <c r="CL62" s="70" t="str">
        <f t="shared" si="28"/>
        <v/>
      </c>
      <c r="CM62" s="70">
        <f t="shared" si="29"/>
        <v>-1.3333333333335418E-2</v>
      </c>
      <c r="CN62" s="70">
        <f t="shared" si="30"/>
        <v>5.833333333333357E-2</v>
      </c>
      <c r="CO62" s="70">
        <f t="shared" si="31"/>
        <v>0.10500000000000043</v>
      </c>
      <c r="CP62" s="70" t="str">
        <f t="shared" si="32"/>
        <v/>
      </c>
      <c r="CQ62" s="70" t="str">
        <f t="shared" si="33"/>
        <v/>
      </c>
      <c r="CR62" s="70" t="str">
        <f t="shared" si="34"/>
        <v/>
      </c>
      <c r="CS62" s="70" t="str">
        <f t="shared" si="35"/>
        <v/>
      </c>
      <c r="CT62" s="70" t="str">
        <f t="shared" si="36"/>
        <v/>
      </c>
      <c r="CU62" s="70" t="str">
        <f t="shared" si="37"/>
        <v/>
      </c>
      <c r="CV62" s="70" t="str">
        <f t="shared" si="38"/>
        <v/>
      </c>
      <c r="CW62" s="70" t="str">
        <f t="shared" si="39"/>
        <v/>
      </c>
      <c r="CX62" s="70" t="str">
        <f t="shared" si="40"/>
        <v/>
      </c>
      <c r="CY62" s="41">
        <f t="shared" si="41"/>
        <v>-0.81055555555555614</v>
      </c>
      <c r="CZ62" s="41">
        <f t="shared" si="42"/>
        <v>4.9999999999999524E-2</v>
      </c>
      <c r="DA62" s="71" t="str">
        <f t="shared" si="43"/>
        <v>hsa-let-7f-5p</v>
      </c>
      <c r="DB62" s="69" t="s">
        <v>178</v>
      </c>
      <c r="DC62" s="72">
        <f t="shared" si="55"/>
        <v>1.8553182338826222</v>
      </c>
      <c r="DD62" s="72">
        <f t="shared" si="56"/>
        <v>1.6779115495364996</v>
      </c>
      <c r="DE62" s="72">
        <f t="shared" si="57"/>
        <v>1.7330740916849281</v>
      </c>
      <c r="DF62" s="72" t="str">
        <f t="shared" si="58"/>
        <v/>
      </c>
      <c r="DG62" s="72" t="str">
        <f t="shared" si="59"/>
        <v/>
      </c>
      <c r="DH62" s="72" t="str">
        <f t="shared" si="60"/>
        <v/>
      </c>
      <c r="DI62" s="72" t="str">
        <f t="shared" si="61"/>
        <v/>
      </c>
      <c r="DJ62" s="72" t="str">
        <f t="shared" si="62"/>
        <v/>
      </c>
      <c r="DK62" s="72" t="str">
        <f t="shared" si="63"/>
        <v/>
      </c>
      <c r="DL62" s="72" t="str">
        <f t="shared" si="64"/>
        <v/>
      </c>
      <c r="DM62" s="72" t="str">
        <f t="shared" si="44"/>
        <v/>
      </c>
      <c r="DN62" s="72" t="str">
        <f t="shared" si="45"/>
        <v/>
      </c>
      <c r="DO62" s="72">
        <f t="shared" si="66"/>
        <v>1.0092848012118756</v>
      </c>
      <c r="DP62" s="72">
        <f t="shared" si="65"/>
        <v>0.96037294505100412</v>
      </c>
      <c r="DQ62" s="72">
        <f t="shared" si="65"/>
        <v>0.92980494261316149</v>
      </c>
      <c r="DR62" s="72" t="str">
        <f t="shared" si="65"/>
        <v/>
      </c>
      <c r="DS62" s="72" t="str">
        <f t="shared" si="65"/>
        <v/>
      </c>
      <c r="DT62" s="72" t="str">
        <f t="shared" si="65"/>
        <v/>
      </c>
      <c r="DU62" s="72" t="str">
        <f t="shared" si="50"/>
        <v/>
      </c>
      <c r="DV62" s="72" t="str">
        <f t="shared" si="50"/>
        <v/>
      </c>
      <c r="DW62" s="72" t="str">
        <f t="shared" si="50"/>
        <v/>
      </c>
      <c r="DX62" s="72" t="str">
        <f t="shared" si="48"/>
        <v/>
      </c>
      <c r="DY62" s="72" t="str">
        <f t="shared" si="46"/>
        <v/>
      </c>
      <c r="DZ62" s="72" t="str">
        <f t="shared" si="47"/>
        <v/>
      </c>
    </row>
    <row r="63" spans="1:130" ht="15" customHeight="1" x14ac:dyDescent="0.25">
      <c r="A63" s="76" t="str">
        <f>'miRNA Table'!B62</f>
        <v>hsa-miR-10a-5p</v>
      </c>
      <c r="B63" s="69" t="s">
        <v>89</v>
      </c>
      <c r="C63" s="70">
        <f>IF('Test Sample Data'!C62="","",IF(SUM('Test Sample Data'!C$3:C$98)&gt;10,IF(AND(ISNUMBER('Test Sample Data'!C62),'Test Sample Data'!C62&lt;$C$108, 'Test Sample Data'!C62&gt;0),'Test Sample Data'!C62,$C$108),""))</f>
        <v>24.04</v>
      </c>
      <c r="D63" s="70">
        <f>IF('Test Sample Data'!D62="","",IF(SUM('Test Sample Data'!D$3:D$98)&gt;10,IF(AND(ISNUMBER('Test Sample Data'!D62),'Test Sample Data'!D62&lt;$C$108, 'Test Sample Data'!D62&gt;0),'Test Sample Data'!D62,$C$108),""))</f>
        <v>23.96</v>
      </c>
      <c r="E63" s="70">
        <f>IF('Test Sample Data'!E62="","",IF(SUM('Test Sample Data'!E$3:E$98)&gt;10,IF(AND(ISNUMBER('Test Sample Data'!E62),'Test Sample Data'!E62&lt;$C$108, 'Test Sample Data'!E62&gt;0),'Test Sample Data'!E62,$C$108),""))</f>
        <v>23.84</v>
      </c>
      <c r="F63" s="70" t="str">
        <f>IF('Test Sample Data'!F62="","",IF(SUM('Test Sample Data'!F$3:F$98)&gt;10,IF(AND(ISNUMBER('Test Sample Data'!F62),'Test Sample Data'!F62&lt;$C$108, 'Test Sample Data'!F62&gt;0),'Test Sample Data'!F62,$C$108),""))</f>
        <v/>
      </c>
      <c r="G63" s="70" t="str">
        <f>IF('Test Sample Data'!G62="","",IF(SUM('Test Sample Data'!G$3:G$98)&gt;10,IF(AND(ISNUMBER('Test Sample Data'!G62),'Test Sample Data'!G62&lt;$C$108, 'Test Sample Data'!G62&gt;0),'Test Sample Data'!G62,$C$108),""))</f>
        <v/>
      </c>
      <c r="H63" s="70" t="str">
        <f>IF('Test Sample Data'!H62="","",IF(SUM('Test Sample Data'!H$3:H$98)&gt;10,IF(AND(ISNUMBER('Test Sample Data'!H62),'Test Sample Data'!H62&lt;$C$108, 'Test Sample Data'!H62&gt;0),'Test Sample Data'!H62,$C$108),""))</f>
        <v/>
      </c>
      <c r="I63" s="70" t="str">
        <f>IF('Test Sample Data'!I62="","",IF(SUM('Test Sample Data'!I$3:I$98)&gt;10,IF(AND(ISNUMBER('Test Sample Data'!I62),'Test Sample Data'!I62&lt;$C$108, 'Test Sample Data'!I62&gt;0),'Test Sample Data'!I62,$C$108),""))</f>
        <v/>
      </c>
      <c r="J63" s="70" t="str">
        <f>IF('Test Sample Data'!J62="","",IF(SUM('Test Sample Data'!J$3:J$98)&gt;10,IF(AND(ISNUMBER('Test Sample Data'!J62),'Test Sample Data'!J62&lt;$C$108, 'Test Sample Data'!J62&gt;0),'Test Sample Data'!J62,$C$108),""))</f>
        <v/>
      </c>
      <c r="K63" s="70" t="str">
        <f>IF('Test Sample Data'!K62="","",IF(SUM('Test Sample Data'!K$3:K$98)&gt;10,IF(AND(ISNUMBER('Test Sample Data'!K62),'Test Sample Data'!K62&lt;$C$108, 'Test Sample Data'!K62&gt;0),'Test Sample Data'!K62,$C$108),""))</f>
        <v/>
      </c>
      <c r="L63" s="70" t="str">
        <f>IF('Test Sample Data'!L62="","",IF(SUM('Test Sample Data'!L$3:L$98)&gt;10,IF(AND(ISNUMBER('Test Sample Data'!L62),'Test Sample Data'!L62&lt;$C$108, 'Test Sample Data'!L62&gt;0),'Test Sample Data'!L62,$C$108),""))</f>
        <v/>
      </c>
      <c r="M63" s="70" t="str">
        <f>IF('Test Sample Data'!M62="","",IF(SUM('Test Sample Data'!M$3:M$98)&gt;10,IF(AND(ISNUMBER('Test Sample Data'!M62),'Test Sample Data'!M62&lt;$C$108, 'Test Sample Data'!M62&gt;0),'Test Sample Data'!M62,$C$108),""))</f>
        <v/>
      </c>
      <c r="N63" s="70" t="str">
        <f>IF('Test Sample Data'!N62="","",IF(SUM('Test Sample Data'!N$3:N$98)&gt;10,IF(AND(ISNUMBER('Test Sample Data'!N62),'Test Sample Data'!N62&lt;$C$108, 'Test Sample Data'!N62&gt;0),'Test Sample Data'!N62,$C$108),""))</f>
        <v/>
      </c>
      <c r="O63" s="69" t="str">
        <f>'miRNA Table'!B62</f>
        <v>hsa-miR-10a-5p</v>
      </c>
      <c r="P63" s="69" t="s">
        <v>89</v>
      </c>
      <c r="Q63" s="70">
        <f>IF('Control Sample Data'!C62="","",IF(SUM('Control Sample Data'!C$3:C$98)&gt;10,IF(AND(ISNUMBER('Control Sample Data'!C62),'Control Sample Data'!C62&lt;$C$108, 'Control Sample Data'!C62&gt;0),'Control Sample Data'!C62,$C$108),""))</f>
        <v>24.25</v>
      </c>
      <c r="R63" s="70">
        <f>IF('Control Sample Data'!D62="","",IF(SUM('Control Sample Data'!D$3:D$98)&gt;10,IF(AND(ISNUMBER('Control Sample Data'!D62),'Control Sample Data'!D62&lt;$C$108, 'Control Sample Data'!D62&gt;0),'Control Sample Data'!D62,$C$108),""))</f>
        <v>24.34</v>
      </c>
      <c r="S63" s="70">
        <f>IF('Control Sample Data'!E62="","",IF(SUM('Control Sample Data'!E$3:E$98)&gt;10,IF(AND(ISNUMBER('Control Sample Data'!E62),'Control Sample Data'!E62&lt;$C$108, 'Control Sample Data'!E62&gt;0),'Control Sample Data'!E62,$C$108),""))</f>
        <v>24.52</v>
      </c>
      <c r="T63" s="70" t="str">
        <f>IF('Control Sample Data'!F62="","",IF(SUM('Control Sample Data'!F$3:F$98)&gt;10,IF(AND(ISNUMBER('Control Sample Data'!F62),'Control Sample Data'!F62&lt;$C$108, 'Control Sample Data'!F62&gt;0),'Control Sample Data'!F62,$C$108),""))</f>
        <v/>
      </c>
      <c r="U63" s="70" t="str">
        <f>IF('Control Sample Data'!G62="","",IF(SUM('Control Sample Data'!G$3:G$98)&gt;10,IF(AND(ISNUMBER('Control Sample Data'!G62),'Control Sample Data'!G62&lt;$C$108, 'Control Sample Data'!G62&gt;0),'Control Sample Data'!G62,$C$108),""))</f>
        <v/>
      </c>
      <c r="V63" s="70" t="str">
        <f>IF('Control Sample Data'!H62="","",IF(SUM('Control Sample Data'!H$3:H$98)&gt;10,IF(AND(ISNUMBER('Control Sample Data'!H62),'Control Sample Data'!H62&lt;$C$108, 'Control Sample Data'!H62&gt;0),'Control Sample Data'!H62,$C$108),""))</f>
        <v/>
      </c>
      <c r="W63" s="70" t="str">
        <f>IF('Control Sample Data'!I62="","",IF(SUM('Control Sample Data'!I$3:I$98)&gt;10,IF(AND(ISNUMBER('Control Sample Data'!I62),'Control Sample Data'!I62&lt;$C$108, 'Control Sample Data'!I62&gt;0),'Control Sample Data'!I62,$C$108),""))</f>
        <v/>
      </c>
      <c r="X63" s="70" t="str">
        <f>IF('Control Sample Data'!J62="","",IF(SUM('Control Sample Data'!J$3:J$98)&gt;10,IF(AND(ISNUMBER('Control Sample Data'!J62),'Control Sample Data'!J62&lt;$C$108, 'Control Sample Data'!J62&gt;0),'Control Sample Data'!J62,$C$108),""))</f>
        <v/>
      </c>
      <c r="Y63" s="70" t="str">
        <f>IF('Control Sample Data'!K62="","",IF(SUM('Control Sample Data'!K$3:K$98)&gt;10,IF(AND(ISNUMBER('Control Sample Data'!K62),'Control Sample Data'!K62&lt;$C$108, 'Control Sample Data'!K62&gt;0),'Control Sample Data'!K62,$C$108),""))</f>
        <v/>
      </c>
      <c r="Z63" s="70" t="str">
        <f>IF('Control Sample Data'!L62="","",IF(SUM('Control Sample Data'!L$3:L$98)&gt;10,IF(AND(ISNUMBER('Control Sample Data'!L62),'Control Sample Data'!L62&lt;$C$108, 'Control Sample Data'!L62&gt;0),'Control Sample Data'!L62,$C$108),""))</f>
        <v/>
      </c>
      <c r="AA63" s="70" t="str">
        <f>IF('Control Sample Data'!M62="","",IF(SUM('Control Sample Data'!M$3:M$98)&gt;10,IF(AND(ISNUMBER('Control Sample Data'!M62),'Control Sample Data'!M62&lt;$C$108, 'Control Sample Data'!M62&gt;0),'Control Sample Data'!M62,$C$108),""))</f>
        <v/>
      </c>
      <c r="AB63" s="137" t="str">
        <f>IF('Control Sample Data'!N62="","",IF(SUM('Control Sample Data'!N$3:N$98)&gt;10,IF(AND(ISNUMBER('Control Sample Data'!N62),'Control Sample Data'!N62&lt;$C$108, 'Control Sample Data'!N62&gt;0),'Control Sample Data'!N62,$C$108),""))</f>
        <v/>
      </c>
      <c r="AC63" s="142">
        <f>IF(C63="","",IF(AND('miRNA Table'!$D$4="YES",'miRNA Table'!$D$6="YES"),C63-C$110,C63))</f>
        <v>24.04</v>
      </c>
      <c r="AD63" s="143">
        <f>IF(D63="","",IF(AND('miRNA Table'!$D$4="YES",'miRNA Table'!$D$6="YES"),D63-D$110,D63))</f>
        <v>23.96</v>
      </c>
      <c r="AE63" s="143">
        <f>IF(E63="","",IF(AND('miRNA Table'!$D$4="YES",'miRNA Table'!$D$6="YES"),E63-E$110,E63))</f>
        <v>23.84</v>
      </c>
      <c r="AF63" s="143" t="str">
        <f>IF(F63="","",IF(AND('miRNA Table'!$D$4="YES",'miRNA Table'!$D$6="YES"),F63-F$110,F63))</f>
        <v/>
      </c>
      <c r="AG63" s="143" t="str">
        <f>IF(G63="","",IF(AND('miRNA Table'!$D$4="YES",'miRNA Table'!$D$6="YES"),G63-G$110,G63))</f>
        <v/>
      </c>
      <c r="AH63" s="143" t="str">
        <f>IF(H63="","",IF(AND('miRNA Table'!$D$4="YES",'miRNA Table'!$D$6="YES"),H63-H$110,H63))</f>
        <v/>
      </c>
      <c r="AI63" s="143" t="str">
        <f>IF(I63="","",IF(AND('miRNA Table'!$D$4="YES",'miRNA Table'!$D$6="YES"),I63-I$110,I63))</f>
        <v/>
      </c>
      <c r="AJ63" s="143" t="str">
        <f>IF(J63="","",IF(AND('miRNA Table'!$D$4="YES",'miRNA Table'!$D$6="YES"),J63-J$110,J63))</f>
        <v/>
      </c>
      <c r="AK63" s="143" t="str">
        <f>IF(K63="","",IF(AND('miRNA Table'!$D$4="YES",'miRNA Table'!$D$6="YES"),K63-K$110,K63))</f>
        <v/>
      </c>
      <c r="AL63" s="143" t="str">
        <f>IF(L63="","",IF(AND('miRNA Table'!$D$4="YES",'miRNA Table'!$D$6="YES"),L63-L$110,L63))</f>
        <v/>
      </c>
      <c r="AM63" s="143" t="str">
        <f>IF(M63="","",IF(AND('miRNA Table'!$D$4="YES",'miRNA Table'!$D$6="YES"),M63-M$110,M63))</f>
        <v/>
      </c>
      <c r="AN63" s="144" t="str">
        <f>IF(N63="","",IF(AND('miRNA Table'!$D$4="YES",'miRNA Table'!$D$6="YES"),N63-N$110,N63))</f>
        <v/>
      </c>
      <c r="AO63" s="148">
        <f>IF(Q63="","",IF(AND('miRNA Table'!$D$4="YES",'miRNA Table'!$D$6="YES"),Q63-Q$110,Q63))</f>
        <v>24.25</v>
      </c>
      <c r="AP63" s="149">
        <f>IF(R63="","",IF(AND('miRNA Table'!$D$4="YES",'miRNA Table'!$D$6="YES"),R63-R$110,R63))</f>
        <v>24.34</v>
      </c>
      <c r="AQ63" s="149">
        <f>IF(S63="","",IF(AND('miRNA Table'!$D$4="YES",'miRNA Table'!$D$6="YES"),S63-S$110,S63))</f>
        <v>24.52</v>
      </c>
      <c r="AR63" s="149" t="str">
        <f>IF(T63="","",IF(AND('miRNA Table'!$D$4="YES",'miRNA Table'!$D$6="YES"),T63-T$110,T63))</f>
        <v/>
      </c>
      <c r="AS63" s="149" t="str">
        <f>IF(U63="","",IF(AND('miRNA Table'!$D$4="YES",'miRNA Table'!$D$6="YES"),U63-U$110,U63))</f>
        <v/>
      </c>
      <c r="AT63" s="149" t="str">
        <f>IF(V63="","",IF(AND('miRNA Table'!$D$4="YES",'miRNA Table'!$D$6="YES"),V63-V$110,V63))</f>
        <v/>
      </c>
      <c r="AU63" s="149" t="str">
        <f>IF(W63="","",IF(AND('miRNA Table'!$D$4="YES",'miRNA Table'!$D$6="YES"),W63-W$110,W63))</f>
        <v/>
      </c>
      <c r="AV63" s="149" t="str">
        <f>IF(X63="","",IF(AND('miRNA Table'!$D$4="YES",'miRNA Table'!$D$6="YES"),X63-X$110,X63))</f>
        <v/>
      </c>
      <c r="AW63" s="149" t="str">
        <f>IF(Y63="","",IF(AND('miRNA Table'!$D$4="YES",'miRNA Table'!$D$6="YES"),Y63-Y$110,Y63))</f>
        <v/>
      </c>
      <c r="AX63" s="149" t="str">
        <f>IF(Z63="","",IF(AND('miRNA Table'!$D$4="YES",'miRNA Table'!$D$6="YES"),Z63-Z$110,Z63))</f>
        <v/>
      </c>
      <c r="AY63" s="149" t="str">
        <f>IF(AA63="","",IF(AND('miRNA Table'!$D$4="YES",'miRNA Table'!$D$6="YES"),AA63-AA$110,AA63))</f>
        <v/>
      </c>
      <c r="AZ63" s="150" t="str">
        <f>IF(AB63="","",IF(AND('miRNA Table'!$D$4="YES",'miRNA Table'!$D$6="YES"),AB63-AB$110,AB63))</f>
        <v/>
      </c>
      <c r="BY63" s="68" t="str">
        <f t="shared" si="16"/>
        <v>hsa-miR-10a-5p</v>
      </c>
      <c r="BZ63" s="69" t="s">
        <v>89</v>
      </c>
      <c r="CA63" s="70">
        <f t="shared" si="17"/>
        <v>4.5083333333333293</v>
      </c>
      <c r="CB63" s="70">
        <f t="shared" si="18"/>
        <v>4.3333333333333357</v>
      </c>
      <c r="CC63" s="70">
        <f t="shared" si="19"/>
        <v>4.2566666666666677</v>
      </c>
      <c r="CD63" s="70" t="str">
        <f t="shared" si="20"/>
        <v/>
      </c>
      <c r="CE63" s="70" t="str">
        <f t="shared" si="21"/>
        <v/>
      </c>
      <c r="CF63" s="70" t="str">
        <f t="shared" si="22"/>
        <v/>
      </c>
      <c r="CG63" s="70" t="str">
        <f t="shared" si="23"/>
        <v/>
      </c>
      <c r="CH63" s="70" t="str">
        <f t="shared" si="24"/>
        <v/>
      </c>
      <c r="CI63" s="70" t="str">
        <f t="shared" si="25"/>
        <v/>
      </c>
      <c r="CJ63" s="70" t="str">
        <f t="shared" si="26"/>
        <v/>
      </c>
      <c r="CK63" s="70" t="str">
        <f t="shared" si="27"/>
        <v/>
      </c>
      <c r="CL63" s="70" t="str">
        <f t="shared" si="28"/>
        <v/>
      </c>
      <c r="CM63" s="70">
        <f t="shared" si="29"/>
        <v>4.3966666666666647</v>
      </c>
      <c r="CN63" s="70">
        <f t="shared" si="30"/>
        <v>4.6083333333333343</v>
      </c>
      <c r="CO63" s="70">
        <f t="shared" si="31"/>
        <v>4.625</v>
      </c>
      <c r="CP63" s="70" t="str">
        <f t="shared" si="32"/>
        <v/>
      </c>
      <c r="CQ63" s="70" t="str">
        <f t="shared" si="33"/>
        <v/>
      </c>
      <c r="CR63" s="70" t="str">
        <f t="shared" si="34"/>
        <v/>
      </c>
      <c r="CS63" s="70" t="str">
        <f t="shared" si="35"/>
        <v/>
      </c>
      <c r="CT63" s="70" t="str">
        <f t="shared" si="36"/>
        <v/>
      </c>
      <c r="CU63" s="70" t="str">
        <f t="shared" si="37"/>
        <v/>
      </c>
      <c r="CV63" s="70" t="str">
        <f t="shared" si="38"/>
        <v/>
      </c>
      <c r="CW63" s="70" t="str">
        <f t="shared" si="39"/>
        <v/>
      </c>
      <c r="CX63" s="70" t="str">
        <f t="shared" si="40"/>
        <v/>
      </c>
      <c r="CY63" s="41">
        <f t="shared" si="41"/>
        <v>4.3661111111111106</v>
      </c>
      <c r="CZ63" s="41">
        <f t="shared" si="42"/>
        <v>4.543333333333333</v>
      </c>
      <c r="DA63" s="71" t="str">
        <f t="shared" si="43"/>
        <v>hsa-miR-10a-5p</v>
      </c>
      <c r="DB63" s="69" t="s">
        <v>179</v>
      </c>
      <c r="DC63" s="72">
        <f t="shared" si="55"/>
        <v>4.3939634113198539E-2</v>
      </c>
      <c r="DD63" s="72">
        <f t="shared" si="56"/>
        <v>4.9606282874006161E-2</v>
      </c>
      <c r="DE63" s="72">
        <f t="shared" si="57"/>
        <v>5.2313725808653136E-2</v>
      </c>
      <c r="DF63" s="72" t="str">
        <f t="shared" si="58"/>
        <v/>
      </c>
      <c r="DG63" s="72" t="str">
        <f t="shared" si="59"/>
        <v/>
      </c>
      <c r="DH63" s="72" t="str">
        <f t="shared" si="60"/>
        <v/>
      </c>
      <c r="DI63" s="72" t="str">
        <f t="shared" si="61"/>
        <v/>
      </c>
      <c r="DJ63" s="72" t="str">
        <f t="shared" si="62"/>
        <v/>
      </c>
      <c r="DK63" s="72" t="str">
        <f t="shared" si="63"/>
        <v/>
      </c>
      <c r="DL63" s="72" t="str">
        <f t="shared" si="64"/>
        <v/>
      </c>
      <c r="DM63" s="72" t="str">
        <f t="shared" si="44"/>
        <v/>
      </c>
      <c r="DN63" s="72" t="str">
        <f t="shared" si="45"/>
        <v/>
      </c>
      <c r="DO63" s="72">
        <f t="shared" si="66"/>
        <v>4.7475708257362553E-2</v>
      </c>
      <c r="DP63" s="72">
        <f t="shared" si="65"/>
        <v>4.099712826367026E-2</v>
      </c>
      <c r="DQ63" s="72">
        <f t="shared" si="65"/>
        <v>4.0526236082844058E-2</v>
      </c>
      <c r="DR63" s="72" t="str">
        <f t="shared" si="65"/>
        <v/>
      </c>
      <c r="DS63" s="72" t="str">
        <f t="shared" si="65"/>
        <v/>
      </c>
      <c r="DT63" s="72" t="str">
        <f t="shared" si="65"/>
        <v/>
      </c>
      <c r="DU63" s="72" t="str">
        <f t="shared" si="50"/>
        <v/>
      </c>
      <c r="DV63" s="72" t="str">
        <f t="shared" si="50"/>
        <v/>
      </c>
      <c r="DW63" s="72" t="str">
        <f t="shared" si="50"/>
        <v/>
      </c>
      <c r="DX63" s="72" t="str">
        <f t="shared" si="48"/>
        <v/>
      </c>
      <c r="DY63" s="72" t="str">
        <f t="shared" si="46"/>
        <v/>
      </c>
      <c r="DZ63" s="72" t="str">
        <f t="shared" si="47"/>
        <v/>
      </c>
    </row>
    <row r="64" spans="1:130" ht="15" customHeight="1" x14ac:dyDescent="0.25">
      <c r="A64" s="76" t="str">
        <f>'miRNA Table'!B63</f>
        <v>hsa-miR-181b-5p</v>
      </c>
      <c r="B64" s="69" t="s">
        <v>90</v>
      </c>
      <c r="C64" s="70">
        <f>IF('Test Sample Data'!C63="","",IF(SUM('Test Sample Data'!C$3:C$98)&gt;10,IF(AND(ISNUMBER('Test Sample Data'!C63),'Test Sample Data'!C63&lt;$C$108, 'Test Sample Data'!C63&gt;0),'Test Sample Data'!C63,$C$108),""))</f>
        <v>14.68</v>
      </c>
      <c r="D64" s="70">
        <f>IF('Test Sample Data'!D63="","",IF(SUM('Test Sample Data'!D$3:D$98)&gt;10,IF(AND(ISNUMBER('Test Sample Data'!D63),'Test Sample Data'!D63&lt;$C$108, 'Test Sample Data'!D63&gt;0),'Test Sample Data'!D63,$C$108),""))</f>
        <v>14.86</v>
      </c>
      <c r="E64" s="70">
        <f>IF('Test Sample Data'!E63="","",IF(SUM('Test Sample Data'!E$3:E$98)&gt;10,IF(AND(ISNUMBER('Test Sample Data'!E63),'Test Sample Data'!E63&lt;$C$108, 'Test Sample Data'!E63&gt;0),'Test Sample Data'!E63,$C$108),""))</f>
        <v>14.85</v>
      </c>
      <c r="F64" s="70" t="str">
        <f>IF('Test Sample Data'!F63="","",IF(SUM('Test Sample Data'!F$3:F$98)&gt;10,IF(AND(ISNUMBER('Test Sample Data'!F63),'Test Sample Data'!F63&lt;$C$108, 'Test Sample Data'!F63&gt;0),'Test Sample Data'!F63,$C$108),""))</f>
        <v/>
      </c>
      <c r="G64" s="70" t="str">
        <f>IF('Test Sample Data'!G63="","",IF(SUM('Test Sample Data'!G$3:G$98)&gt;10,IF(AND(ISNUMBER('Test Sample Data'!G63),'Test Sample Data'!G63&lt;$C$108, 'Test Sample Data'!G63&gt;0),'Test Sample Data'!G63,$C$108),""))</f>
        <v/>
      </c>
      <c r="H64" s="70" t="str">
        <f>IF('Test Sample Data'!H63="","",IF(SUM('Test Sample Data'!H$3:H$98)&gt;10,IF(AND(ISNUMBER('Test Sample Data'!H63),'Test Sample Data'!H63&lt;$C$108, 'Test Sample Data'!H63&gt;0),'Test Sample Data'!H63,$C$108),""))</f>
        <v/>
      </c>
      <c r="I64" s="70" t="str">
        <f>IF('Test Sample Data'!I63="","",IF(SUM('Test Sample Data'!I$3:I$98)&gt;10,IF(AND(ISNUMBER('Test Sample Data'!I63),'Test Sample Data'!I63&lt;$C$108, 'Test Sample Data'!I63&gt;0),'Test Sample Data'!I63,$C$108),""))</f>
        <v/>
      </c>
      <c r="J64" s="70" t="str">
        <f>IF('Test Sample Data'!J63="","",IF(SUM('Test Sample Data'!J$3:J$98)&gt;10,IF(AND(ISNUMBER('Test Sample Data'!J63),'Test Sample Data'!J63&lt;$C$108, 'Test Sample Data'!J63&gt;0),'Test Sample Data'!J63,$C$108),""))</f>
        <v/>
      </c>
      <c r="K64" s="70" t="str">
        <f>IF('Test Sample Data'!K63="","",IF(SUM('Test Sample Data'!K$3:K$98)&gt;10,IF(AND(ISNUMBER('Test Sample Data'!K63),'Test Sample Data'!K63&lt;$C$108, 'Test Sample Data'!K63&gt;0),'Test Sample Data'!K63,$C$108),""))</f>
        <v/>
      </c>
      <c r="L64" s="70" t="str">
        <f>IF('Test Sample Data'!L63="","",IF(SUM('Test Sample Data'!L$3:L$98)&gt;10,IF(AND(ISNUMBER('Test Sample Data'!L63),'Test Sample Data'!L63&lt;$C$108, 'Test Sample Data'!L63&gt;0),'Test Sample Data'!L63,$C$108),""))</f>
        <v/>
      </c>
      <c r="M64" s="70" t="str">
        <f>IF('Test Sample Data'!M63="","",IF(SUM('Test Sample Data'!M$3:M$98)&gt;10,IF(AND(ISNUMBER('Test Sample Data'!M63),'Test Sample Data'!M63&lt;$C$108, 'Test Sample Data'!M63&gt;0),'Test Sample Data'!M63,$C$108),""))</f>
        <v/>
      </c>
      <c r="N64" s="70" t="str">
        <f>IF('Test Sample Data'!N63="","",IF(SUM('Test Sample Data'!N$3:N$98)&gt;10,IF(AND(ISNUMBER('Test Sample Data'!N63),'Test Sample Data'!N63&lt;$C$108, 'Test Sample Data'!N63&gt;0),'Test Sample Data'!N63,$C$108),""))</f>
        <v/>
      </c>
      <c r="O64" s="69" t="str">
        <f>'miRNA Table'!B63</f>
        <v>hsa-miR-181b-5p</v>
      </c>
      <c r="P64" s="69" t="s">
        <v>90</v>
      </c>
      <c r="Q64" s="70">
        <f>IF('Control Sample Data'!C63="","",IF(SUM('Control Sample Data'!C$3:C$98)&gt;10,IF(AND(ISNUMBER('Control Sample Data'!C63),'Control Sample Data'!C63&lt;$C$108, 'Control Sample Data'!C63&gt;0),'Control Sample Data'!C63,$C$108),""))</f>
        <v>14.89</v>
      </c>
      <c r="R64" s="70">
        <f>IF('Control Sample Data'!D63="","",IF(SUM('Control Sample Data'!D$3:D$98)&gt;10,IF(AND(ISNUMBER('Control Sample Data'!D63),'Control Sample Data'!D63&lt;$C$108, 'Control Sample Data'!D63&gt;0),'Control Sample Data'!D63,$C$108),""))</f>
        <v>14.87</v>
      </c>
      <c r="S64" s="70">
        <f>IF('Control Sample Data'!E63="","",IF(SUM('Control Sample Data'!E$3:E$98)&gt;10,IF(AND(ISNUMBER('Control Sample Data'!E63),'Control Sample Data'!E63&lt;$C$108, 'Control Sample Data'!E63&gt;0),'Control Sample Data'!E63,$C$108),""))</f>
        <v>15.05</v>
      </c>
      <c r="T64" s="70" t="str">
        <f>IF('Control Sample Data'!F63="","",IF(SUM('Control Sample Data'!F$3:F$98)&gt;10,IF(AND(ISNUMBER('Control Sample Data'!F63),'Control Sample Data'!F63&lt;$C$108, 'Control Sample Data'!F63&gt;0),'Control Sample Data'!F63,$C$108),""))</f>
        <v/>
      </c>
      <c r="U64" s="70" t="str">
        <f>IF('Control Sample Data'!G63="","",IF(SUM('Control Sample Data'!G$3:G$98)&gt;10,IF(AND(ISNUMBER('Control Sample Data'!G63),'Control Sample Data'!G63&lt;$C$108, 'Control Sample Data'!G63&gt;0),'Control Sample Data'!G63,$C$108),""))</f>
        <v/>
      </c>
      <c r="V64" s="70" t="str">
        <f>IF('Control Sample Data'!H63="","",IF(SUM('Control Sample Data'!H$3:H$98)&gt;10,IF(AND(ISNUMBER('Control Sample Data'!H63),'Control Sample Data'!H63&lt;$C$108, 'Control Sample Data'!H63&gt;0),'Control Sample Data'!H63,$C$108),""))</f>
        <v/>
      </c>
      <c r="W64" s="70" t="str">
        <f>IF('Control Sample Data'!I63="","",IF(SUM('Control Sample Data'!I$3:I$98)&gt;10,IF(AND(ISNUMBER('Control Sample Data'!I63),'Control Sample Data'!I63&lt;$C$108, 'Control Sample Data'!I63&gt;0),'Control Sample Data'!I63,$C$108),""))</f>
        <v/>
      </c>
      <c r="X64" s="70" t="str">
        <f>IF('Control Sample Data'!J63="","",IF(SUM('Control Sample Data'!J$3:J$98)&gt;10,IF(AND(ISNUMBER('Control Sample Data'!J63),'Control Sample Data'!J63&lt;$C$108, 'Control Sample Data'!J63&gt;0),'Control Sample Data'!J63,$C$108),""))</f>
        <v/>
      </c>
      <c r="Y64" s="70" t="str">
        <f>IF('Control Sample Data'!K63="","",IF(SUM('Control Sample Data'!K$3:K$98)&gt;10,IF(AND(ISNUMBER('Control Sample Data'!K63),'Control Sample Data'!K63&lt;$C$108, 'Control Sample Data'!K63&gt;0),'Control Sample Data'!K63,$C$108),""))</f>
        <v/>
      </c>
      <c r="Z64" s="70" t="str">
        <f>IF('Control Sample Data'!L63="","",IF(SUM('Control Sample Data'!L$3:L$98)&gt;10,IF(AND(ISNUMBER('Control Sample Data'!L63),'Control Sample Data'!L63&lt;$C$108, 'Control Sample Data'!L63&gt;0),'Control Sample Data'!L63,$C$108),""))</f>
        <v/>
      </c>
      <c r="AA64" s="70" t="str">
        <f>IF('Control Sample Data'!M63="","",IF(SUM('Control Sample Data'!M$3:M$98)&gt;10,IF(AND(ISNUMBER('Control Sample Data'!M63),'Control Sample Data'!M63&lt;$C$108, 'Control Sample Data'!M63&gt;0),'Control Sample Data'!M63,$C$108),""))</f>
        <v/>
      </c>
      <c r="AB64" s="137" t="str">
        <f>IF('Control Sample Data'!N63="","",IF(SUM('Control Sample Data'!N$3:N$98)&gt;10,IF(AND(ISNUMBER('Control Sample Data'!N63),'Control Sample Data'!N63&lt;$C$108, 'Control Sample Data'!N63&gt;0),'Control Sample Data'!N63,$C$108),""))</f>
        <v/>
      </c>
      <c r="AC64" s="142">
        <f>IF(C64="","",IF(AND('miRNA Table'!$D$4="YES",'miRNA Table'!$D$6="YES"),C64-C$110,C64))</f>
        <v>14.68</v>
      </c>
      <c r="AD64" s="143">
        <f>IF(D64="","",IF(AND('miRNA Table'!$D$4="YES",'miRNA Table'!$D$6="YES"),D64-D$110,D64))</f>
        <v>14.86</v>
      </c>
      <c r="AE64" s="143">
        <f>IF(E64="","",IF(AND('miRNA Table'!$D$4="YES",'miRNA Table'!$D$6="YES"),E64-E$110,E64))</f>
        <v>14.85</v>
      </c>
      <c r="AF64" s="143" t="str">
        <f>IF(F64="","",IF(AND('miRNA Table'!$D$4="YES",'miRNA Table'!$D$6="YES"),F64-F$110,F64))</f>
        <v/>
      </c>
      <c r="AG64" s="143" t="str">
        <f>IF(G64="","",IF(AND('miRNA Table'!$D$4="YES",'miRNA Table'!$D$6="YES"),G64-G$110,G64))</f>
        <v/>
      </c>
      <c r="AH64" s="143" t="str">
        <f>IF(H64="","",IF(AND('miRNA Table'!$D$4="YES",'miRNA Table'!$D$6="YES"),H64-H$110,H64))</f>
        <v/>
      </c>
      <c r="AI64" s="143" t="str">
        <f>IF(I64="","",IF(AND('miRNA Table'!$D$4="YES",'miRNA Table'!$D$6="YES"),I64-I$110,I64))</f>
        <v/>
      </c>
      <c r="AJ64" s="143" t="str">
        <f>IF(J64="","",IF(AND('miRNA Table'!$D$4="YES",'miRNA Table'!$D$6="YES"),J64-J$110,J64))</f>
        <v/>
      </c>
      <c r="AK64" s="143" t="str">
        <f>IF(K64="","",IF(AND('miRNA Table'!$D$4="YES",'miRNA Table'!$D$6="YES"),K64-K$110,K64))</f>
        <v/>
      </c>
      <c r="AL64" s="143" t="str">
        <f>IF(L64="","",IF(AND('miRNA Table'!$D$4="YES",'miRNA Table'!$D$6="YES"),L64-L$110,L64))</f>
        <v/>
      </c>
      <c r="AM64" s="143" t="str">
        <f>IF(M64="","",IF(AND('miRNA Table'!$D$4="YES",'miRNA Table'!$D$6="YES"),M64-M$110,M64))</f>
        <v/>
      </c>
      <c r="AN64" s="144" t="str">
        <f>IF(N64="","",IF(AND('miRNA Table'!$D$4="YES",'miRNA Table'!$D$6="YES"),N64-N$110,N64))</f>
        <v/>
      </c>
      <c r="AO64" s="148">
        <f>IF(Q64="","",IF(AND('miRNA Table'!$D$4="YES",'miRNA Table'!$D$6="YES"),Q64-Q$110,Q64))</f>
        <v>14.89</v>
      </c>
      <c r="AP64" s="149">
        <f>IF(R64="","",IF(AND('miRNA Table'!$D$4="YES",'miRNA Table'!$D$6="YES"),R64-R$110,R64))</f>
        <v>14.87</v>
      </c>
      <c r="AQ64" s="149">
        <f>IF(S64="","",IF(AND('miRNA Table'!$D$4="YES",'miRNA Table'!$D$6="YES"),S64-S$110,S64))</f>
        <v>15.05</v>
      </c>
      <c r="AR64" s="149" t="str">
        <f>IF(T64="","",IF(AND('miRNA Table'!$D$4="YES",'miRNA Table'!$D$6="YES"),T64-T$110,T64))</f>
        <v/>
      </c>
      <c r="AS64" s="149" t="str">
        <f>IF(U64="","",IF(AND('miRNA Table'!$D$4="YES",'miRNA Table'!$D$6="YES"),U64-U$110,U64))</f>
        <v/>
      </c>
      <c r="AT64" s="149" t="str">
        <f>IF(V64="","",IF(AND('miRNA Table'!$D$4="YES",'miRNA Table'!$D$6="YES"),V64-V$110,V64))</f>
        <v/>
      </c>
      <c r="AU64" s="149" t="str">
        <f>IF(W64="","",IF(AND('miRNA Table'!$D$4="YES",'miRNA Table'!$D$6="YES"),W64-W$110,W64))</f>
        <v/>
      </c>
      <c r="AV64" s="149" t="str">
        <f>IF(X64="","",IF(AND('miRNA Table'!$D$4="YES",'miRNA Table'!$D$6="YES"),X64-X$110,X64))</f>
        <v/>
      </c>
      <c r="AW64" s="149" t="str">
        <f>IF(Y64="","",IF(AND('miRNA Table'!$D$4="YES",'miRNA Table'!$D$6="YES"),Y64-Y$110,Y64))</f>
        <v/>
      </c>
      <c r="AX64" s="149" t="str">
        <f>IF(Z64="","",IF(AND('miRNA Table'!$D$4="YES",'miRNA Table'!$D$6="YES"),Z64-Z$110,Z64))</f>
        <v/>
      </c>
      <c r="AY64" s="149" t="str">
        <f>IF(AA64="","",IF(AND('miRNA Table'!$D$4="YES",'miRNA Table'!$D$6="YES"),AA64-AA$110,AA64))</f>
        <v/>
      </c>
      <c r="AZ64" s="150" t="str">
        <f>IF(AB64="","",IF(AND('miRNA Table'!$D$4="YES",'miRNA Table'!$D$6="YES"),AB64-AB$110,AB64))</f>
        <v/>
      </c>
      <c r="BY64" s="68" t="str">
        <f t="shared" si="16"/>
        <v>hsa-miR-181b-5p</v>
      </c>
      <c r="BZ64" s="69" t="s">
        <v>90</v>
      </c>
      <c r="CA64" s="70">
        <f t="shared" si="17"/>
        <v>-4.8516666666666701</v>
      </c>
      <c r="CB64" s="70">
        <f t="shared" si="18"/>
        <v>-4.7666666666666657</v>
      </c>
      <c r="CC64" s="70">
        <f t="shared" si="19"/>
        <v>-4.7333333333333325</v>
      </c>
      <c r="CD64" s="70" t="str">
        <f t="shared" si="20"/>
        <v/>
      </c>
      <c r="CE64" s="70" t="str">
        <f t="shared" si="21"/>
        <v/>
      </c>
      <c r="CF64" s="70" t="str">
        <f t="shared" si="22"/>
        <v/>
      </c>
      <c r="CG64" s="70" t="str">
        <f t="shared" si="23"/>
        <v/>
      </c>
      <c r="CH64" s="70" t="str">
        <f t="shared" si="24"/>
        <v/>
      </c>
      <c r="CI64" s="70" t="str">
        <f t="shared" si="25"/>
        <v/>
      </c>
      <c r="CJ64" s="70" t="str">
        <f t="shared" si="26"/>
        <v/>
      </c>
      <c r="CK64" s="70" t="str">
        <f t="shared" si="27"/>
        <v/>
      </c>
      <c r="CL64" s="70" t="str">
        <f t="shared" si="28"/>
        <v/>
      </c>
      <c r="CM64" s="70">
        <f t="shared" si="29"/>
        <v>-4.9633333333333347</v>
      </c>
      <c r="CN64" s="70">
        <f t="shared" si="30"/>
        <v>-4.8616666666666664</v>
      </c>
      <c r="CO64" s="70">
        <f t="shared" si="31"/>
        <v>-4.8449999999999989</v>
      </c>
      <c r="CP64" s="70" t="str">
        <f t="shared" si="32"/>
        <v/>
      </c>
      <c r="CQ64" s="70" t="str">
        <f t="shared" si="33"/>
        <v/>
      </c>
      <c r="CR64" s="70" t="str">
        <f t="shared" si="34"/>
        <v/>
      </c>
      <c r="CS64" s="70" t="str">
        <f t="shared" si="35"/>
        <v/>
      </c>
      <c r="CT64" s="70" t="str">
        <f t="shared" si="36"/>
        <v/>
      </c>
      <c r="CU64" s="70" t="str">
        <f t="shared" si="37"/>
        <v/>
      </c>
      <c r="CV64" s="70" t="str">
        <f t="shared" si="38"/>
        <v/>
      </c>
      <c r="CW64" s="70" t="str">
        <f t="shared" si="39"/>
        <v/>
      </c>
      <c r="CX64" s="70" t="str">
        <f t="shared" si="40"/>
        <v/>
      </c>
      <c r="CY64" s="41">
        <f t="shared" si="41"/>
        <v>-4.7838888888888897</v>
      </c>
      <c r="CZ64" s="41">
        <f t="shared" si="42"/>
        <v>-4.8899999999999997</v>
      </c>
      <c r="DA64" s="71" t="str">
        <f t="shared" si="43"/>
        <v>hsa-miR-181b-5p</v>
      </c>
      <c r="DB64" s="69" t="s">
        <v>180</v>
      </c>
      <c r="DC64" s="72">
        <f t="shared" si="55"/>
        <v>28.873351347362512</v>
      </c>
      <c r="DD64" s="72">
        <f t="shared" si="56"/>
        <v>27.221349150427365</v>
      </c>
      <c r="DE64" s="72">
        <f t="shared" si="57"/>
        <v>26.599612676569187</v>
      </c>
      <c r="DF64" s="72" t="str">
        <f t="shared" si="58"/>
        <v/>
      </c>
      <c r="DG64" s="72" t="str">
        <f t="shared" si="59"/>
        <v/>
      </c>
      <c r="DH64" s="72" t="str">
        <f t="shared" si="60"/>
        <v/>
      </c>
      <c r="DI64" s="72" t="str">
        <f t="shared" si="61"/>
        <v/>
      </c>
      <c r="DJ64" s="72" t="str">
        <f t="shared" si="62"/>
        <v/>
      </c>
      <c r="DK64" s="72" t="str">
        <f t="shared" si="63"/>
        <v/>
      </c>
      <c r="DL64" s="72" t="str">
        <f t="shared" si="64"/>
        <v/>
      </c>
      <c r="DM64" s="72" t="str">
        <f t="shared" si="44"/>
        <v/>
      </c>
      <c r="DN64" s="72" t="str">
        <f t="shared" si="45"/>
        <v/>
      </c>
      <c r="DO64" s="72">
        <f t="shared" si="66"/>
        <v>31.196955383111717</v>
      </c>
      <c r="DP64" s="72">
        <f t="shared" si="65"/>
        <v>29.074181387964252</v>
      </c>
      <c r="DQ64" s="72">
        <f t="shared" si="65"/>
        <v>28.740235932285866</v>
      </c>
      <c r="DR64" s="72" t="str">
        <f t="shared" si="65"/>
        <v/>
      </c>
      <c r="DS64" s="72" t="str">
        <f t="shared" si="65"/>
        <v/>
      </c>
      <c r="DT64" s="72" t="str">
        <f t="shared" si="65"/>
        <v/>
      </c>
      <c r="DU64" s="72" t="str">
        <f t="shared" si="50"/>
        <v/>
      </c>
      <c r="DV64" s="72" t="str">
        <f t="shared" si="50"/>
        <v/>
      </c>
      <c r="DW64" s="72" t="str">
        <f t="shared" si="50"/>
        <v/>
      </c>
      <c r="DX64" s="72" t="str">
        <f t="shared" si="48"/>
        <v/>
      </c>
      <c r="DY64" s="72" t="str">
        <f t="shared" si="46"/>
        <v/>
      </c>
      <c r="DZ64" s="72" t="str">
        <f t="shared" si="47"/>
        <v/>
      </c>
    </row>
    <row r="65" spans="1:130" ht="15" customHeight="1" x14ac:dyDescent="0.25">
      <c r="A65" s="76" t="str">
        <f>'miRNA Table'!B64</f>
        <v>hsa-miR-15b-5p</v>
      </c>
      <c r="B65" s="69" t="s">
        <v>91</v>
      </c>
      <c r="C65" s="70">
        <f>IF('Test Sample Data'!C64="","",IF(SUM('Test Sample Data'!C$3:C$98)&gt;10,IF(AND(ISNUMBER('Test Sample Data'!C64),'Test Sample Data'!C64&lt;$C$108, 'Test Sample Data'!C64&gt;0),'Test Sample Data'!C64,$C$108),""))</f>
        <v>23.48</v>
      </c>
      <c r="D65" s="70">
        <f>IF('Test Sample Data'!D64="","",IF(SUM('Test Sample Data'!D$3:D$98)&gt;10,IF(AND(ISNUMBER('Test Sample Data'!D64),'Test Sample Data'!D64&lt;$C$108, 'Test Sample Data'!D64&gt;0),'Test Sample Data'!D64,$C$108),""))</f>
        <v>23.48</v>
      </c>
      <c r="E65" s="70">
        <f>IF('Test Sample Data'!E64="","",IF(SUM('Test Sample Data'!E$3:E$98)&gt;10,IF(AND(ISNUMBER('Test Sample Data'!E64),'Test Sample Data'!E64&lt;$C$108, 'Test Sample Data'!E64&gt;0),'Test Sample Data'!E64,$C$108),""))</f>
        <v>23.51</v>
      </c>
      <c r="F65" s="70" t="str">
        <f>IF('Test Sample Data'!F64="","",IF(SUM('Test Sample Data'!F$3:F$98)&gt;10,IF(AND(ISNUMBER('Test Sample Data'!F64),'Test Sample Data'!F64&lt;$C$108, 'Test Sample Data'!F64&gt;0),'Test Sample Data'!F64,$C$108),""))</f>
        <v/>
      </c>
      <c r="G65" s="70" t="str">
        <f>IF('Test Sample Data'!G64="","",IF(SUM('Test Sample Data'!G$3:G$98)&gt;10,IF(AND(ISNUMBER('Test Sample Data'!G64),'Test Sample Data'!G64&lt;$C$108, 'Test Sample Data'!G64&gt;0),'Test Sample Data'!G64,$C$108),""))</f>
        <v/>
      </c>
      <c r="H65" s="70" t="str">
        <f>IF('Test Sample Data'!H64="","",IF(SUM('Test Sample Data'!H$3:H$98)&gt;10,IF(AND(ISNUMBER('Test Sample Data'!H64),'Test Sample Data'!H64&lt;$C$108, 'Test Sample Data'!H64&gt;0),'Test Sample Data'!H64,$C$108),""))</f>
        <v/>
      </c>
      <c r="I65" s="70" t="str">
        <f>IF('Test Sample Data'!I64="","",IF(SUM('Test Sample Data'!I$3:I$98)&gt;10,IF(AND(ISNUMBER('Test Sample Data'!I64),'Test Sample Data'!I64&lt;$C$108, 'Test Sample Data'!I64&gt;0),'Test Sample Data'!I64,$C$108),""))</f>
        <v/>
      </c>
      <c r="J65" s="70" t="str">
        <f>IF('Test Sample Data'!J64="","",IF(SUM('Test Sample Data'!J$3:J$98)&gt;10,IF(AND(ISNUMBER('Test Sample Data'!J64),'Test Sample Data'!J64&lt;$C$108, 'Test Sample Data'!J64&gt;0),'Test Sample Data'!J64,$C$108),""))</f>
        <v/>
      </c>
      <c r="K65" s="70" t="str">
        <f>IF('Test Sample Data'!K64="","",IF(SUM('Test Sample Data'!K$3:K$98)&gt;10,IF(AND(ISNUMBER('Test Sample Data'!K64),'Test Sample Data'!K64&lt;$C$108, 'Test Sample Data'!K64&gt;0),'Test Sample Data'!K64,$C$108),""))</f>
        <v/>
      </c>
      <c r="L65" s="70" t="str">
        <f>IF('Test Sample Data'!L64="","",IF(SUM('Test Sample Data'!L$3:L$98)&gt;10,IF(AND(ISNUMBER('Test Sample Data'!L64),'Test Sample Data'!L64&lt;$C$108, 'Test Sample Data'!L64&gt;0),'Test Sample Data'!L64,$C$108),""))</f>
        <v/>
      </c>
      <c r="M65" s="70" t="str">
        <f>IF('Test Sample Data'!M64="","",IF(SUM('Test Sample Data'!M$3:M$98)&gt;10,IF(AND(ISNUMBER('Test Sample Data'!M64),'Test Sample Data'!M64&lt;$C$108, 'Test Sample Data'!M64&gt;0),'Test Sample Data'!M64,$C$108),""))</f>
        <v/>
      </c>
      <c r="N65" s="70" t="str">
        <f>IF('Test Sample Data'!N64="","",IF(SUM('Test Sample Data'!N$3:N$98)&gt;10,IF(AND(ISNUMBER('Test Sample Data'!N64),'Test Sample Data'!N64&lt;$C$108, 'Test Sample Data'!N64&gt;0),'Test Sample Data'!N64,$C$108),""))</f>
        <v/>
      </c>
      <c r="O65" s="69" t="str">
        <f>'miRNA Table'!B64</f>
        <v>hsa-miR-15b-5p</v>
      </c>
      <c r="P65" s="69" t="s">
        <v>91</v>
      </c>
      <c r="Q65" s="70">
        <f>IF('Control Sample Data'!C64="","",IF(SUM('Control Sample Data'!C$3:C$98)&gt;10,IF(AND(ISNUMBER('Control Sample Data'!C64),'Control Sample Data'!C64&lt;$C$108, 'Control Sample Data'!C64&gt;0),'Control Sample Data'!C64,$C$108),""))</f>
        <v>35</v>
      </c>
      <c r="R65" s="70">
        <f>IF('Control Sample Data'!D64="","",IF(SUM('Control Sample Data'!D$3:D$98)&gt;10,IF(AND(ISNUMBER('Control Sample Data'!D64),'Control Sample Data'!D64&lt;$C$108, 'Control Sample Data'!D64&gt;0),'Control Sample Data'!D64,$C$108),""))</f>
        <v>35</v>
      </c>
      <c r="S65" s="70">
        <f>IF('Control Sample Data'!E64="","",IF(SUM('Control Sample Data'!E$3:E$98)&gt;10,IF(AND(ISNUMBER('Control Sample Data'!E64),'Control Sample Data'!E64&lt;$C$108, 'Control Sample Data'!E64&gt;0),'Control Sample Data'!E64,$C$108),""))</f>
        <v>35</v>
      </c>
      <c r="T65" s="70" t="str">
        <f>IF('Control Sample Data'!F64="","",IF(SUM('Control Sample Data'!F$3:F$98)&gt;10,IF(AND(ISNUMBER('Control Sample Data'!F64),'Control Sample Data'!F64&lt;$C$108, 'Control Sample Data'!F64&gt;0),'Control Sample Data'!F64,$C$108),""))</f>
        <v/>
      </c>
      <c r="U65" s="70" t="str">
        <f>IF('Control Sample Data'!G64="","",IF(SUM('Control Sample Data'!G$3:G$98)&gt;10,IF(AND(ISNUMBER('Control Sample Data'!G64),'Control Sample Data'!G64&lt;$C$108, 'Control Sample Data'!G64&gt;0),'Control Sample Data'!G64,$C$108),""))</f>
        <v/>
      </c>
      <c r="V65" s="70" t="str">
        <f>IF('Control Sample Data'!H64="","",IF(SUM('Control Sample Data'!H$3:H$98)&gt;10,IF(AND(ISNUMBER('Control Sample Data'!H64),'Control Sample Data'!H64&lt;$C$108, 'Control Sample Data'!H64&gt;0),'Control Sample Data'!H64,$C$108),""))</f>
        <v/>
      </c>
      <c r="W65" s="70" t="str">
        <f>IF('Control Sample Data'!I64="","",IF(SUM('Control Sample Data'!I$3:I$98)&gt;10,IF(AND(ISNUMBER('Control Sample Data'!I64),'Control Sample Data'!I64&lt;$C$108, 'Control Sample Data'!I64&gt;0),'Control Sample Data'!I64,$C$108),""))</f>
        <v/>
      </c>
      <c r="X65" s="70" t="str">
        <f>IF('Control Sample Data'!J64="","",IF(SUM('Control Sample Data'!J$3:J$98)&gt;10,IF(AND(ISNUMBER('Control Sample Data'!J64),'Control Sample Data'!J64&lt;$C$108, 'Control Sample Data'!J64&gt;0),'Control Sample Data'!J64,$C$108),""))</f>
        <v/>
      </c>
      <c r="Y65" s="70" t="str">
        <f>IF('Control Sample Data'!K64="","",IF(SUM('Control Sample Data'!K$3:K$98)&gt;10,IF(AND(ISNUMBER('Control Sample Data'!K64),'Control Sample Data'!K64&lt;$C$108, 'Control Sample Data'!K64&gt;0),'Control Sample Data'!K64,$C$108),""))</f>
        <v/>
      </c>
      <c r="Z65" s="70" t="str">
        <f>IF('Control Sample Data'!L64="","",IF(SUM('Control Sample Data'!L$3:L$98)&gt;10,IF(AND(ISNUMBER('Control Sample Data'!L64),'Control Sample Data'!L64&lt;$C$108, 'Control Sample Data'!L64&gt;0),'Control Sample Data'!L64,$C$108),""))</f>
        <v/>
      </c>
      <c r="AA65" s="70" t="str">
        <f>IF('Control Sample Data'!M64="","",IF(SUM('Control Sample Data'!M$3:M$98)&gt;10,IF(AND(ISNUMBER('Control Sample Data'!M64),'Control Sample Data'!M64&lt;$C$108, 'Control Sample Data'!M64&gt;0),'Control Sample Data'!M64,$C$108),""))</f>
        <v/>
      </c>
      <c r="AB65" s="137" t="str">
        <f>IF('Control Sample Data'!N64="","",IF(SUM('Control Sample Data'!N$3:N$98)&gt;10,IF(AND(ISNUMBER('Control Sample Data'!N64),'Control Sample Data'!N64&lt;$C$108, 'Control Sample Data'!N64&gt;0),'Control Sample Data'!N64,$C$108),""))</f>
        <v/>
      </c>
      <c r="AC65" s="142">
        <f>IF(C65="","",IF(AND('miRNA Table'!$D$4="YES",'miRNA Table'!$D$6="YES"),C65-C$110,C65))</f>
        <v>23.48</v>
      </c>
      <c r="AD65" s="143">
        <f>IF(D65="","",IF(AND('miRNA Table'!$D$4="YES",'miRNA Table'!$D$6="YES"),D65-D$110,D65))</f>
        <v>23.48</v>
      </c>
      <c r="AE65" s="143">
        <f>IF(E65="","",IF(AND('miRNA Table'!$D$4="YES",'miRNA Table'!$D$6="YES"),E65-E$110,E65))</f>
        <v>23.51</v>
      </c>
      <c r="AF65" s="143" t="str">
        <f>IF(F65="","",IF(AND('miRNA Table'!$D$4="YES",'miRNA Table'!$D$6="YES"),F65-F$110,F65))</f>
        <v/>
      </c>
      <c r="AG65" s="143" t="str">
        <f>IF(G65="","",IF(AND('miRNA Table'!$D$4="YES",'miRNA Table'!$D$6="YES"),G65-G$110,G65))</f>
        <v/>
      </c>
      <c r="AH65" s="143" t="str">
        <f>IF(H65="","",IF(AND('miRNA Table'!$D$4="YES",'miRNA Table'!$D$6="YES"),H65-H$110,H65))</f>
        <v/>
      </c>
      <c r="AI65" s="143" t="str">
        <f>IF(I65="","",IF(AND('miRNA Table'!$D$4="YES",'miRNA Table'!$D$6="YES"),I65-I$110,I65))</f>
        <v/>
      </c>
      <c r="AJ65" s="143" t="str">
        <f>IF(J65="","",IF(AND('miRNA Table'!$D$4="YES",'miRNA Table'!$D$6="YES"),J65-J$110,J65))</f>
        <v/>
      </c>
      <c r="AK65" s="143" t="str">
        <f>IF(K65="","",IF(AND('miRNA Table'!$D$4="YES",'miRNA Table'!$D$6="YES"),K65-K$110,K65))</f>
        <v/>
      </c>
      <c r="AL65" s="143" t="str">
        <f>IF(L65="","",IF(AND('miRNA Table'!$D$4="YES",'miRNA Table'!$D$6="YES"),L65-L$110,L65))</f>
        <v/>
      </c>
      <c r="AM65" s="143" t="str">
        <f>IF(M65="","",IF(AND('miRNA Table'!$D$4="YES",'miRNA Table'!$D$6="YES"),M65-M$110,M65))</f>
        <v/>
      </c>
      <c r="AN65" s="144" t="str">
        <f>IF(N65="","",IF(AND('miRNA Table'!$D$4="YES",'miRNA Table'!$D$6="YES"),N65-N$110,N65))</f>
        <v/>
      </c>
      <c r="AO65" s="148">
        <f>IF(Q65="","",IF(AND('miRNA Table'!$D$4="YES",'miRNA Table'!$D$6="YES"),Q65-Q$110,Q65))</f>
        <v>35</v>
      </c>
      <c r="AP65" s="149">
        <f>IF(R65="","",IF(AND('miRNA Table'!$D$4="YES",'miRNA Table'!$D$6="YES"),R65-R$110,R65))</f>
        <v>35</v>
      </c>
      <c r="AQ65" s="149">
        <f>IF(S65="","",IF(AND('miRNA Table'!$D$4="YES",'miRNA Table'!$D$6="YES"),S65-S$110,S65))</f>
        <v>35</v>
      </c>
      <c r="AR65" s="149" t="str">
        <f>IF(T65="","",IF(AND('miRNA Table'!$D$4="YES",'miRNA Table'!$D$6="YES"),T65-T$110,T65))</f>
        <v/>
      </c>
      <c r="AS65" s="149" t="str">
        <f>IF(U65="","",IF(AND('miRNA Table'!$D$4="YES",'miRNA Table'!$D$6="YES"),U65-U$110,U65))</f>
        <v/>
      </c>
      <c r="AT65" s="149" t="str">
        <f>IF(V65="","",IF(AND('miRNA Table'!$D$4="YES",'miRNA Table'!$D$6="YES"),V65-V$110,V65))</f>
        <v/>
      </c>
      <c r="AU65" s="149" t="str">
        <f>IF(W65="","",IF(AND('miRNA Table'!$D$4="YES",'miRNA Table'!$D$6="YES"),W65-W$110,W65))</f>
        <v/>
      </c>
      <c r="AV65" s="149" t="str">
        <f>IF(X65="","",IF(AND('miRNA Table'!$D$4="YES",'miRNA Table'!$D$6="YES"),X65-X$110,X65))</f>
        <v/>
      </c>
      <c r="AW65" s="149" t="str">
        <f>IF(Y65="","",IF(AND('miRNA Table'!$D$4="YES",'miRNA Table'!$D$6="YES"),Y65-Y$110,Y65))</f>
        <v/>
      </c>
      <c r="AX65" s="149" t="str">
        <f>IF(Z65="","",IF(AND('miRNA Table'!$D$4="YES",'miRNA Table'!$D$6="YES"),Z65-Z$110,Z65))</f>
        <v/>
      </c>
      <c r="AY65" s="149" t="str">
        <f>IF(AA65="","",IF(AND('miRNA Table'!$D$4="YES",'miRNA Table'!$D$6="YES"),AA65-AA$110,AA65))</f>
        <v/>
      </c>
      <c r="AZ65" s="150" t="str">
        <f>IF(AB65="","",IF(AND('miRNA Table'!$D$4="YES",'miRNA Table'!$D$6="YES"),AB65-AB$110,AB65))</f>
        <v/>
      </c>
      <c r="BY65" s="68" t="str">
        <f t="shared" si="16"/>
        <v>hsa-miR-15b-5p</v>
      </c>
      <c r="BZ65" s="69" t="s">
        <v>91</v>
      </c>
      <c r="CA65" s="70">
        <f t="shared" si="17"/>
        <v>3.9483333333333306</v>
      </c>
      <c r="CB65" s="70">
        <f t="shared" si="18"/>
        <v>3.8533333333333353</v>
      </c>
      <c r="CC65" s="70">
        <f t="shared" si="19"/>
        <v>3.9266666666666694</v>
      </c>
      <c r="CD65" s="70" t="str">
        <f t="shared" si="20"/>
        <v/>
      </c>
      <c r="CE65" s="70" t="str">
        <f t="shared" si="21"/>
        <v/>
      </c>
      <c r="CF65" s="70" t="str">
        <f t="shared" si="22"/>
        <v/>
      </c>
      <c r="CG65" s="70" t="str">
        <f t="shared" si="23"/>
        <v/>
      </c>
      <c r="CH65" s="70" t="str">
        <f t="shared" si="24"/>
        <v/>
      </c>
      <c r="CI65" s="70" t="str">
        <f t="shared" si="25"/>
        <v/>
      </c>
      <c r="CJ65" s="70" t="str">
        <f t="shared" si="26"/>
        <v/>
      </c>
      <c r="CK65" s="70" t="str">
        <f t="shared" si="27"/>
        <v/>
      </c>
      <c r="CL65" s="70" t="str">
        <f t="shared" si="28"/>
        <v/>
      </c>
      <c r="CM65" s="70">
        <f t="shared" si="29"/>
        <v>15.146666666666665</v>
      </c>
      <c r="CN65" s="70">
        <f t="shared" si="30"/>
        <v>15.268333333333334</v>
      </c>
      <c r="CO65" s="70">
        <f t="shared" si="31"/>
        <v>15.105</v>
      </c>
      <c r="CP65" s="70" t="str">
        <f t="shared" si="32"/>
        <v/>
      </c>
      <c r="CQ65" s="70" t="str">
        <f t="shared" si="33"/>
        <v/>
      </c>
      <c r="CR65" s="70" t="str">
        <f t="shared" si="34"/>
        <v/>
      </c>
      <c r="CS65" s="70" t="str">
        <f t="shared" si="35"/>
        <v/>
      </c>
      <c r="CT65" s="70" t="str">
        <f t="shared" si="36"/>
        <v/>
      </c>
      <c r="CU65" s="70" t="str">
        <f t="shared" si="37"/>
        <v/>
      </c>
      <c r="CV65" s="70" t="str">
        <f t="shared" si="38"/>
        <v/>
      </c>
      <c r="CW65" s="70" t="str">
        <f t="shared" si="39"/>
        <v/>
      </c>
      <c r="CX65" s="70" t="str">
        <f t="shared" si="40"/>
        <v/>
      </c>
      <c r="CY65" s="41">
        <f t="shared" si="41"/>
        <v>3.9094444444444449</v>
      </c>
      <c r="CZ65" s="41">
        <f t="shared" si="42"/>
        <v>15.173333333333332</v>
      </c>
      <c r="DA65" s="71" t="str">
        <f t="shared" si="43"/>
        <v>hsa-miR-15b-5p</v>
      </c>
      <c r="DB65" s="69" t="s">
        <v>181</v>
      </c>
      <c r="DC65" s="72">
        <f t="shared" si="55"/>
        <v>6.477884999212255E-2</v>
      </c>
      <c r="DD65" s="72">
        <f t="shared" si="56"/>
        <v>6.9188048849706682E-2</v>
      </c>
      <c r="DE65" s="72">
        <f t="shared" si="57"/>
        <v>6.5759053012544658E-2</v>
      </c>
      <c r="DF65" s="72" t="str">
        <f t="shared" si="58"/>
        <v/>
      </c>
      <c r="DG65" s="72" t="str">
        <f t="shared" si="59"/>
        <v/>
      </c>
      <c r="DH65" s="72" t="str">
        <f t="shared" si="60"/>
        <v/>
      </c>
      <c r="DI65" s="72" t="str">
        <f t="shared" si="61"/>
        <v/>
      </c>
      <c r="DJ65" s="72" t="str">
        <f t="shared" si="62"/>
        <v/>
      </c>
      <c r="DK65" s="72" t="str">
        <f t="shared" si="63"/>
        <v/>
      </c>
      <c r="DL65" s="72" t="str">
        <f t="shared" si="64"/>
        <v/>
      </c>
      <c r="DM65" s="72" t="str">
        <f t="shared" si="44"/>
        <v/>
      </c>
      <c r="DN65" s="72" t="str">
        <f t="shared" si="45"/>
        <v/>
      </c>
      <c r="DO65" s="72">
        <f t="shared" si="66"/>
        <v>2.7567602563207533E-5</v>
      </c>
      <c r="DP65" s="72">
        <f t="shared" si="65"/>
        <v>2.5338078824993164E-5</v>
      </c>
      <c r="DQ65" s="72">
        <f t="shared" si="65"/>
        <v>2.8375394977208331E-5</v>
      </c>
      <c r="DR65" s="72" t="str">
        <f t="shared" si="65"/>
        <v/>
      </c>
      <c r="DS65" s="72" t="str">
        <f t="shared" si="65"/>
        <v/>
      </c>
      <c r="DT65" s="72" t="str">
        <f t="shared" si="65"/>
        <v/>
      </c>
      <c r="DU65" s="72" t="str">
        <f t="shared" si="50"/>
        <v/>
      </c>
      <c r="DV65" s="72" t="str">
        <f t="shared" si="50"/>
        <v/>
      </c>
      <c r="DW65" s="72" t="str">
        <f t="shared" si="50"/>
        <v/>
      </c>
      <c r="DX65" s="72" t="str">
        <f t="shared" si="48"/>
        <v/>
      </c>
      <c r="DY65" s="72" t="str">
        <f t="shared" si="46"/>
        <v/>
      </c>
      <c r="DZ65" s="72" t="str">
        <f t="shared" si="47"/>
        <v/>
      </c>
    </row>
    <row r="66" spans="1:130" ht="15" customHeight="1" x14ac:dyDescent="0.25">
      <c r="A66" s="76" t="str">
        <f>'miRNA Table'!B65</f>
        <v>hsa-miR-16-5p</v>
      </c>
      <c r="B66" s="69" t="s">
        <v>92</v>
      </c>
      <c r="C66" s="70">
        <f>IF('Test Sample Data'!C65="","",IF(SUM('Test Sample Data'!C$3:C$98)&gt;10,IF(AND(ISNUMBER('Test Sample Data'!C65),'Test Sample Data'!C65&lt;$C$108, 'Test Sample Data'!C65&gt;0),'Test Sample Data'!C65,$C$108),""))</f>
        <v>35</v>
      </c>
      <c r="D66" s="70">
        <f>IF('Test Sample Data'!D65="","",IF(SUM('Test Sample Data'!D$3:D$98)&gt;10,IF(AND(ISNUMBER('Test Sample Data'!D65),'Test Sample Data'!D65&lt;$C$108, 'Test Sample Data'!D65&gt;0),'Test Sample Data'!D65,$C$108),""))</f>
        <v>35</v>
      </c>
      <c r="E66" s="70">
        <f>IF('Test Sample Data'!E65="","",IF(SUM('Test Sample Data'!E$3:E$98)&gt;10,IF(AND(ISNUMBER('Test Sample Data'!E65),'Test Sample Data'!E65&lt;$C$108, 'Test Sample Data'!E65&gt;0),'Test Sample Data'!E65,$C$108),""))</f>
        <v>35</v>
      </c>
      <c r="F66" s="70" t="str">
        <f>IF('Test Sample Data'!F65="","",IF(SUM('Test Sample Data'!F$3:F$98)&gt;10,IF(AND(ISNUMBER('Test Sample Data'!F65),'Test Sample Data'!F65&lt;$C$108, 'Test Sample Data'!F65&gt;0),'Test Sample Data'!F65,$C$108),""))</f>
        <v/>
      </c>
      <c r="G66" s="70" t="str">
        <f>IF('Test Sample Data'!G65="","",IF(SUM('Test Sample Data'!G$3:G$98)&gt;10,IF(AND(ISNUMBER('Test Sample Data'!G65),'Test Sample Data'!G65&lt;$C$108, 'Test Sample Data'!G65&gt;0),'Test Sample Data'!G65,$C$108),""))</f>
        <v/>
      </c>
      <c r="H66" s="70" t="str">
        <f>IF('Test Sample Data'!H65="","",IF(SUM('Test Sample Data'!H$3:H$98)&gt;10,IF(AND(ISNUMBER('Test Sample Data'!H65),'Test Sample Data'!H65&lt;$C$108, 'Test Sample Data'!H65&gt;0),'Test Sample Data'!H65,$C$108),""))</f>
        <v/>
      </c>
      <c r="I66" s="70" t="str">
        <f>IF('Test Sample Data'!I65="","",IF(SUM('Test Sample Data'!I$3:I$98)&gt;10,IF(AND(ISNUMBER('Test Sample Data'!I65),'Test Sample Data'!I65&lt;$C$108, 'Test Sample Data'!I65&gt;0),'Test Sample Data'!I65,$C$108),""))</f>
        <v/>
      </c>
      <c r="J66" s="70" t="str">
        <f>IF('Test Sample Data'!J65="","",IF(SUM('Test Sample Data'!J$3:J$98)&gt;10,IF(AND(ISNUMBER('Test Sample Data'!J65),'Test Sample Data'!J65&lt;$C$108, 'Test Sample Data'!J65&gt;0),'Test Sample Data'!J65,$C$108),""))</f>
        <v/>
      </c>
      <c r="K66" s="70" t="str">
        <f>IF('Test Sample Data'!K65="","",IF(SUM('Test Sample Data'!K$3:K$98)&gt;10,IF(AND(ISNUMBER('Test Sample Data'!K65),'Test Sample Data'!K65&lt;$C$108, 'Test Sample Data'!K65&gt;0),'Test Sample Data'!K65,$C$108),""))</f>
        <v/>
      </c>
      <c r="L66" s="70" t="str">
        <f>IF('Test Sample Data'!L65="","",IF(SUM('Test Sample Data'!L$3:L$98)&gt;10,IF(AND(ISNUMBER('Test Sample Data'!L65),'Test Sample Data'!L65&lt;$C$108, 'Test Sample Data'!L65&gt;0),'Test Sample Data'!L65,$C$108),""))</f>
        <v/>
      </c>
      <c r="M66" s="70" t="str">
        <f>IF('Test Sample Data'!M65="","",IF(SUM('Test Sample Data'!M$3:M$98)&gt;10,IF(AND(ISNUMBER('Test Sample Data'!M65),'Test Sample Data'!M65&lt;$C$108, 'Test Sample Data'!M65&gt;0),'Test Sample Data'!M65,$C$108),""))</f>
        <v/>
      </c>
      <c r="N66" s="70" t="str">
        <f>IF('Test Sample Data'!N65="","",IF(SUM('Test Sample Data'!N$3:N$98)&gt;10,IF(AND(ISNUMBER('Test Sample Data'!N65),'Test Sample Data'!N65&lt;$C$108, 'Test Sample Data'!N65&gt;0),'Test Sample Data'!N65,$C$108),""))</f>
        <v/>
      </c>
      <c r="O66" s="69" t="str">
        <f>'miRNA Table'!B65</f>
        <v>hsa-miR-16-5p</v>
      </c>
      <c r="P66" s="69" t="s">
        <v>92</v>
      </c>
      <c r="Q66" s="70">
        <f>IF('Control Sample Data'!C65="","",IF(SUM('Control Sample Data'!C$3:C$98)&gt;10,IF(AND(ISNUMBER('Control Sample Data'!C65),'Control Sample Data'!C65&lt;$C$108, 'Control Sample Data'!C65&gt;0),'Control Sample Data'!C65,$C$108),""))</f>
        <v>35</v>
      </c>
      <c r="R66" s="70">
        <f>IF('Control Sample Data'!D65="","",IF(SUM('Control Sample Data'!D$3:D$98)&gt;10,IF(AND(ISNUMBER('Control Sample Data'!D65),'Control Sample Data'!D65&lt;$C$108, 'Control Sample Data'!D65&gt;0),'Control Sample Data'!D65,$C$108),""))</f>
        <v>35</v>
      </c>
      <c r="S66" s="70">
        <f>IF('Control Sample Data'!E65="","",IF(SUM('Control Sample Data'!E$3:E$98)&gt;10,IF(AND(ISNUMBER('Control Sample Data'!E65),'Control Sample Data'!E65&lt;$C$108, 'Control Sample Data'!E65&gt;0),'Control Sample Data'!E65,$C$108),""))</f>
        <v>35</v>
      </c>
      <c r="T66" s="70" t="str">
        <f>IF('Control Sample Data'!F65="","",IF(SUM('Control Sample Data'!F$3:F$98)&gt;10,IF(AND(ISNUMBER('Control Sample Data'!F65),'Control Sample Data'!F65&lt;$C$108, 'Control Sample Data'!F65&gt;0),'Control Sample Data'!F65,$C$108),""))</f>
        <v/>
      </c>
      <c r="U66" s="70" t="str">
        <f>IF('Control Sample Data'!G65="","",IF(SUM('Control Sample Data'!G$3:G$98)&gt;10,IF(AND(ISNUMBER('Control Sample Data'!G65),'Control Sample Data'!G65&lt;$C$108, 'Control Sample Data'!G65&gt;0),'Control Sample Data'!G65,$C$108),""))</f>
        <v/>
      </c>
      <c r="V66" s="70" t="str">
        <f>IF('Control Sample Data'!H65="","",IF(SUM('Control Sample Data'!H$3:H$98)&gt;10,IF(AND(ISNUMBER('Control Sample Data'!H65),'Control Sample Data'!H65&lt;$C$108, 'Control Sample Data'!H65&gt;0),'Control Sample Data'!H65,$C$108),""))</f>
        <v/>
      </c>
      <c r="W66" s="70" t="str">
        <f>IF('Control Sample Data'!I65="","",IF(SUM('Control Sample Data'!I$3:I$98)&gt;10,IF(AND(ISNUMBER('Control Sample Data'!I65),'Control Sample Data'!I65&lt;$C$108, 'Control Sample Data'!I65&gt;0),'Control Sample Data'!I65,$C$108),""))</f>
        <v/>
      </c>
      <c r="X66" s="70" t="str">
        <f>IF('Control Sample Data'!J65="","",IF(SUM('Control Sample Data'!J$3:J$98)&gt;10,IF(AND(ISNUMBER('Control Sample Data'!J65),'Control Sample Data'!J65&lt;$C$108, 'Control Sample Data'!J65&gt;0),'Control Sample Data'!J65,$C$108),""))</f>
        <v/>
      </c>
      <c r="Y66" s="70" t="str">
        <f>IF('Control Sample Data'!K65="","",IF(SUM('Control Sample Data'!K$3:K$98)&gt;10,IF(AND(ISNUMBER('Control Sample Data'!K65),'Control Sample Data'!K65&lt;$C$108, 'Control Sample Data'!K65&gt;0),'Control Sample Data'!K65,$C$108),""))</f>
        <v/>
      </c>
      <c r="Z66" s="70" t="str">
        <f>IF('Control Sample Data'!L65="","",IF(SUM('Control Sample Data'!L$3:L$98)&gt;10,IF(AND(ISNUMBER('Control Sample Data'!L65),'Control Sample Data'!L65&lt;$C$108, 'Control Sample Data'!L65&gt;0),'Control Sample Data'!L65,$C$108),""))</f>
        <v/>
      </c>
      <c r="AA66" s="70" t="str">
        <f>IF('Control Sample Data'!M65="","",IF(SUM('Control Sample Data'!M$3:M$98)&gt;10,IF(AND(ISNUMBER('Control Sample Data'!M65),'Control Sample Data'!M65&lt;$C$108, 'Control Sample Data'!M65&gt;0),'Control Sample Data'!M65,$C$108),""))</f>
        <v/>
      </c>
      <c r="AB66" s="137" t="str">
        <f>IF('Control Sample Data'!N65="","",IF(SUM('Control Sample Data'!N$3:N$98)&gt;10,IF(AND(ISNUMBER('Control Sample Data'!N65),'Control Sample Data'!N65&lt;$C$108, 'Control Sample Data'!N65&gt;0),'Control Sample Data'!N65,$C$108),""))</f>
        <v/>
      </c>
      <c r="AC66" s="142">
        <f>IF(C66="","",IF(AND('miRNA Table'!$D$4="YES",'miRNA Table'!$D$6="YES"),C66-C$110,C66))</f>
        <v>35</v>
      </c>
      <c r="AD66" s="143">
        <f>IF(D66="","",IF(AND('miRNA Table'!$D$4="YES",'miRNA Table'!$D$6="YES"),D66-D$110,D66))</f>
        <v>35</v>
      </c>
      <c r="AE66" s="143">
        <f>IF(E66="","",IF(AND('miRNA Table'!$D$4="YES",'miRNA Table'!$D$6="YES"),E66-E$110,E66))</f>
        <v>35</v>
      </c>
      <c r="AF66" s="143" t="str">
        <f>IF(F66="","",IF(AND('miRNA Table'!$D$4="YES",'miRNA Table'!$D$6="YES"),F66-F$110,F66))</f>
        <v/>
      </c>
      <c r="AG66" s="143" t="str">
        <f>IF(G66="","",IF(AND('miRNA Table'!$D$4="YES",'miRNA Table'!$D$6="YES"),G66-G$110,G66))</f>
        <v/>
      </c>
      <c r="AH66" s="143" t="str">
        <f>IF(H66="","",IF(AND('miRNA Table'!$D$4="YES",'miRNA Table'!$D$6="YES"),H66-H$110,H66))</f>
        <v/>
      </c>
      <c r="AI66" s="143" t="str">
        <f>IF(I66="","",IF(AND('miRNA Table'!$D$4="YES",'miRNA Table'!$D$6="YES"),I66-I$110,I66))</f>
        <v/>
      </c>
      <c r="AJ66" s="143" t="str">
        <f>IF(J66="","",IF(AND('miRNA Table'!$D$4="YES",'miRNA Table'!$D$6="YES"),J66-J$110,J66))</f>
        <v/>
      </c>
      <c r="AK66" s="143" t="str">
        <f>IF(K66="","",IF(AND('miRNA Table'!$D$4="YES",'miRNA Table'!$D$6="YES"),K66-K$110,K66))</f>
        <v/>
      </c>
      <c r="AL66" s="143" t="str">
        <f>IF(L66="","",IF(AND('miRNA Table'!$D$4="YES",'miRNA Table'!$D$6="YES"),L66-L$110,L66))</f>
        <v/>
      </c>
      <c r="AM66" s="143" t="str">
        <f>IF(M66="","",IF(AND('miRNA Table'!$D$4="YES",'miRNA Table'!$D$6="YES"),M66-M$110,M66))</f>
        <v/>
      </c>
      <c r="AN66" s="144" t="str">
        <f>IF(N66="","",IF(AND('miRNA Table'!$D$4="YES",'miRNA Table'!$D$6="YES"),N66-N$110,N66))</f>
        <v/>
      </c>
      <c r="AO66" s="148">
        <f>IF(Q66="","",IF(AND('miRNA Table'!$D$4="YES",'miRNA Table'!$D$6="YES"),Q66-Q$110,Q66))</f>
        <v>35</v>
      </c>
      <c r="AP66" s="149">
        <f>IF(R66="","",IF(AND('miRNA Table'!$D$4="YES",'miRNA Table'!$D$6="YES"),R66-R$110,R66))</f>
        <v>35</v>
      </c>
      <c r="AQ66" s="149">
        <f>IF(S66="","",IF(AND('miRNA Table'!$D$4="YES",'miRNA Table'!$D$6="YES"),S66-S$110,S66))</f>
        <v>35</v>
      </c>
      <c r="AR66" s="149" t="str">
        <f>IF(T66="","",IF(AND('miRNA Table'!$D$4="YES",'miRNA Table'!$D$6="YES"),T66-T$110,T66))</f>
        <v/>
      </c>
      <c r="AS66" s="149" t="str">
        <f>IF(U66="","",IF(AND('miRNA Table'!$D$4="YES",'miRNA Table'!$D$6="YES"),U66-U$110,U66))</f>
        <v/>
      </c>
      <c r="AT66" s="149" t="str">
        <f>IF(V66="","",IF(AND('miRNA Table'!$D$4="YES",'miRNA Table'!$D$6="YES"),V66-V$110,V66))</f>
        <v/>
      </c>
      <c r="AU66" s="149" t="str">
        <f>IF(W66="","",IF(AND('miRNA Table'!$D$4="YES",'miRNA Table'!$D$6="YES"),W66-W$110,W66))</f>
        <v/>
      </c>
      <c r="AV66" s="149" t="str">
        <f>IF(X66="","",IF(AND('miRNA Table'!$D$4="YES",'miRNA Table'!$D$6="YES"),X66-X$110,X66))</f>
        <v/>
      </c>
      <c r="AW66" s="149" t="str">
        <f>IF(Y66="","",IF(AND('miRNA Table'!$D$4="YES",'miRNA Table'!$D$6="YES"),Y66-Y$110,Y66))</f>
        <v/>
      </c>
      <c r="AX66" s="149" t="str">
        <f>IF(Z66="","",IF(AND('miRNA Table'!$D$4="YES",'miRNA Table'!$D$6="YES"),Z66-Z$110,Z66))</f>
        <v/>
      </c>
      <c r="AY66" s="149" t="str">
        <f>IF(AA66="","",IF(AND('miRNA Table'!$D$4="YES",'miRNA Table'!$D$6="YES"),AA66-AA$110,AA66))</f>
        <v/>
      </c>
      <c r="AZ66" s="150" t="str">
        <f>IF(AB66="","",IF(AND('miRNA Table'!$D$4="YES",'miRNA Table'!$D$6="YES"),AB66-AB$110,AB66))</f>
        <v/>
      </c>
      <c r="BY66" s="68" t="str">
        <f t="shared" si="16"/>
        <v>hsa-miR-16-5p</v>
      </c>
      <c r="BZ66" s="69" t="s">
        <v>92</v>
      </c>
      <c r="CA66" s="70">
        <f t="shared" si="17"/>
        <v>15.46833333333333</v>
      </c>
      <c r="CB66" s="70">
        <f t="shared" si="18"/>
        <v>15.373333333333335</v>
      </c>
      <c r="CC66" s="70">
        <f t="shared" si="19"/>
        <v>15.416666666666668</v>
      </c>
      <c r="CD66" s="70" t="str">
        <f t="shared" si="20"/>
        <v/>
      </c>
      <c r="CE66" s="70" t="str">
        <f t="shared" si="21"/>
        <v/>
      </c>
      <c r="CF66" s="70" t="str">
        <f t="shared" si="22"/>
        <v/>
      </c>
      <c r="CG66" s="70" t="str">
        <f t="shared" si="23"/>
        <v/>
      </c>
      <c r="CH66" s="70" t="str">
        <f t="shared" si="24"/>
        <v/>
      </c>
      <c r="CI66" s="70" t="str">
        <f t="shared" si="25"/>
        <v/>
      </c>
      <c r="CJ66" s="70" t="str">
        <f t="shared" si="26"/>
        <v/>
      </c>
      <c r="CK66" s="70" t="str">
        <f t="shared" si="27"/>
        <v/>
      </c>
      <c r="CL66" s="70" t="str">
        <f t="shared" si="28"/>
        <v/>
      </c>
      <c r="CM66" s="70">
        <f t="shared" si="29"/>
        <v>15.146666666666665</v>
      </c>
      <c r="CN66" s="70">
        <f t="shared" si="30"/>
        <v>15.268333333333334</v>
      </c>
      <c r="CO66" s="70">
        <f t="shared" si="31"/>
        <v>15.105</v>
      </c>
      <c r="CP66" s="70" t="str">
        <f t="shared" si="32"/>
        <v/>
      </c>
      <c r="CQ66" s="70" t="str">
        <f t="shared" si="33"/>
        <v/>
      </c>
      <c r="CR66" s="70" t="str">
        <f t="shared" si="34"/>
        <v/>
      </c>
      <c r="CS66" s="70" t="str">
        <f t="shared" si="35"/>
        <v/>
      </c>
      <c r="CT66" s="70" t="str">
        <f t="shared" si="36"/>
        <v/>
      </c>
      <c r="CU66" s="70" t="str">
        <f t="shared" si="37"/>
        <v/>
      </c>
      <c r="CV66" s="70" t="str">
        <f t="shared" si="38"/>
        <v/>
      </c>
      <c r="CW66" s="70" t="str">
        <f t="shared" si="39"/>
        <v/>
      </c>
      <c r="CX66" s="70" t="str">
        <f t="shared" si="40"/>
        <v/>
      </c>
      <c r="CY66" s="41">
        <f t="shared" si="41"/>
        <v>15.419444444444444</v>
      </c>
      <c r="CZ66" s="41">
        <f t="shared" si="42"/>
        <v>15.173333333333332</v>
      </c>
      <c r="DA66" s="71" t="str">
        <f t="shared" si="43"/>
        <v>hsa-miR-16-5p</v>
      </c>
      <c r="DB66" s="69" t="s">
        <v>182</v>
      </c>
      <c r="DC66" s="72">
        <f t="shared" si="55"/>
        <v>2.2058078793939433E-5</v>
      </c>
      <c r="DD66" s="72">
        <f t="shared" si="56"/>
        <v>2.3559470927800502E-5</v>
      </c>
      <c r="DE66" s="72">
        <f t="shared" si="57"/>
        <v>2.2862351636912248E-5</v>
      </c>
      <c r="DF66" s="72" t="str">
        <f t="shared" si="58"/>
        <v/>
      </c>
      <c r="DG66" s="72" t="str">
        <f t="shared" si="59"/>
        <v/>
      </c>
      <c r="DH66" s="72" t="str">
        <f t="shared" si="60"/>
        <v/>
      </c>
      <c r="DI66" s="72" t="str">
        <f t="shared" si="61"/>
        <v/>
      </c>
      <c r="DJ66" s="72" t="str">
        <f t="shared" si="62"/>
        <v/>
      </c>
      <c r="DK66" s="72" t="str">
        <f t="shared" si="63"/>
        <v/>
      </c>
      <c r="DL66" s="72" t="str">
        <f t="shared" si="64"/>
        <v/>
      </c>
      <c r="DM66" s="72" t="str">
        <f t="shared" si="44"/>
        <v/>
      </c>
      <c r="DN66" s="72" t="str">
        <f t="shared" si="45"/>
        <v/>
      </c>
      <c r="DO66" s="72">
        <f t="shared" si="66"/>
        <v>2.7567602563207533E-5</v>
      </c>
      <c r="DP66" s="72">
        <f t="shared" si="65"/>
        <v>2.5338078824993164E-5</v>
      </c>
      <c r="DQ66" s="72">
        <f t="shared" si="65"/>
        <v>2.8375394977208331E-5</v>
      </c>
      <c r="DR66" s="72" t="str">
        <f t="shared" si="65"/>
        <v/>
      </c>
      <c r="DS66" s="72" t="str">
        <f t="shared" si="65"/>
        <v/>
      </c>
      <c r="DT66" s="72" t="str">
        <f t="shared" si="65"/>
        <v/>
      </c>
      <c r="DU66" s="72" t="str">
        <f t="shared" si="50"/>
        <v/>
      </c>
      <c r="DV66" s="72" t="str">
        <f t="shared" si="50"/>
        <v/>
      </c>
      <c r="DW66" s="72" t="str">
        <f t="shared" si="50"/>
        <v/>
      </c>
      <c r="DX66" s="72" t="str">
        <f t="shared" si="48"/>
        <v/>
      </c>
      <c r="DY66" s="72" t="str">
        <f t="shared" si="46"/>
        <v/>
      </c>
      <c r="DZ66" s="72" t="str">
        <f t="shared" si="47"/>
        <v/>
      </c>
    </row>
    <row r="67" spans="1:130" ht="15" customHeight="1" x14ac:dyDescent="0.25">
      <c r="A67" s="76" t="str">
        <f>'miRNA Table'!B66</f>
        <v>hsa-miR-210-3p</v>
      </c>
      <c r="B67" s="69" t="s">
        <v>93</v>
      </c>
      <c r="C67" s="70">
        <f>IF('Test Sample Data'!C66="","",IF(SUM('Test Sample Data'!C$3:C$98)&gt;10,IF(AND(ISNUMBER('Test Sample Data'!C66),'Test Sample Data'!C66&lt;$C$108, 'Test Sample Data'!C66&gt;0),'Test Sample Data'!C66,$C$108),""))</f>
        <v>21.61</v>
      </c>
      <c r="D67" s="70">
        <f>IF('Test Sample Data'!D66="","",IF(SUM('Test Sample Data'!D$3:D$98)&gt;10,IF(AND(ISNUMBER('Test Sample Data'!D66),'Test Sample Data'!D66&lt;$C$108, 'Test Sample Data'!D66&gt;0),'Test Sample Data'!D66,$C$108),""))</f>
        <v>21.64</v>
      </c>
      <c r="E67" s="70">
        <f>IF('Test Sample Data'!E66="","",IF(SUM('Test Sample Data'!E$3:E$98)&gt;10,IF(AND(ISNUMBER('Test Sample Data'!E66),'Test Sample Data'!E66&lt;$C$108, 'Test Sample Data'!E66&gt;0),'Test Sample Data'!E66,$C$108),""))</f>
        <v>21.59</v>
      </c>
      <c r="F67" s="70" t="str">
        <f>IF('Test Sample Data'!F66="","",IF(SUM('Test Sample Data'!F$3:F$98)&gt;10,IF(AND(ISNUMBER('Test Sample Data'!F66),'Test Sample Data'!F66&lt;$C$108, 'Test Sample Data'!F66&gt;0),'Test Sample Data'!F66,$C$108),""))</f>
        <v/>
      </c>
      <c r="G67" s="70" t="str">
        <f>IF('Test Sample Data'!G66="","",IF(SUM('Test Sample Data'!G$3:G$98)&gt;10,IF(AND(ISNUMBER('Test Sample Data'!G66),'Test Sample Data'!G66&lt;$C$108, 'Test Sample Data'!G66&gt;0),'Test Sample Data'!G66,$C$108),""))</f>
        <v/>
      </c>
      <c r="H67" s="70" t="str">
        <f>IF('Test Sample Data'!H66="","",IF(SUM('Test Sample Data'!H$3:H$98)&gt;10,IF(AND(ISNUMBER('Test Sample Data'!H66),'Test Sample Data'!H66&lt;$C$108, 'Test Sample Data'!H66&gt;0),'Test Sample Data'!H66,$C$108),""))</f>
        <v/>
      </c>
      <c r="I67" s="70" t="str">
        <f>IF('Test Sample Data'!I66="","",IF(SUM('Test Sample Data'!I$3:I$98)&gt;10,IF(AND(ISNUMBER('Test Sample Data'!I66),'Test Sample Data'!I66&lt;$C$108, 'Test Sample Data'!I66&gt;0),'Test Sample Data'!I66,$C$108),""))</f>
        <v/>
      </c>
      <c r="J67" s="70" t="str">
        <f>IF('Test Sample Data'!J66="","",IF(SUM('Test Sample Data'!J$3:J$98)&gt;10,IF(AND(ISNUMBER('Test Sample Data'!J66),'Test Sample Data'!J66&lt;$C$108, 'Test Sample Data'!J66&gt;0),'Test Sample Data'!J66,$C$108),""))</f>
        <v/>
      </c>
      <c r="K67" s="70" t="str">
        <f>IF('Test Sample Data'!K66="","",IF(SUM('Test Sample Data'!K$3:K$98)&gt;10,IF(AND(ISNUMBER('Test Sample Data'!K66),'Test Sample Data'!K66&lt;$C$108, 'Test Sample Data'!K66&gt;0),'Test Sample Data'!K66,$C$108),""))</f>
        <v/>
      </c>
      <c r="L67" s="70" t="str">
        <f>IF('Test Sample Data'!L66="","",IF(SUM('Test Sample Data'!L$3:L$98)&gt;10,IF(AND(ISNUMBER('Test Sample Data'!L66),'Test Sample Data'!L66&lt;$C$108, 'Test Sample Data'!L66&gt;0),'Test Sample Data'!L66,$C$108),""))</f>
        <v/>
      </c>
      <c r="M67" s="70" t="str">
        <f>IF('Test Sample Data'!M66="","",IF(SUM('Test Sample Data'!M$3:M$98)&gt;10,IF(AND(ISNUMBER('Test Sample Data'!M66),'Test Sample Data'!M66&lt;$C$108, 'Test Sample Data'!M66&gt;0),'Test Sample Data'!M66,$C$108),""))</f>
        <v/>
      </c>
      <c r="N67" s="70" t="str">
        <f>IF('Test Sample Data'!N66="","",IF(SUM('Test Sample Data'!N$3:N$98)&gt;10,IF(AND(ISNUMBER('Test Sample Data'!N66),'Test Sample Data'!N66&lt;$C$108, 'Test Sample Data'!N66&gt;0),'Test Sample Data'!N66,$C$108),""))</f>
        <v/>
      </c>
      <c r="O67" s="69" t="str">
        <f>'miRNA Table'!B66</f>
        <v>hsa-miR-210-3p</v>
      </c>
      <c r="P67" s="69" t="s">
        <v>93</v>
      </c>
      <c r="Q67" s="70">
        <f>IF('Control Sample Data'!C66="","",IF(SUM('Control Sample Data'!C$3:C$98)&gt;10,IF(AND(ISNUMBER('Control Sample Data'!C66),'Control Sample Data'!C66&lt;$C$108, 'Control Sample Data'!C66&gt;0),'Control Sample Data'!C66,$C$108),""))</f>
        <v>23.21</v>
      </c>
      <c r="R67" s="70">
        <f>IF('Control Sample Data'!D66="","",IF(SUM('Control Sample Data'!D$3:D$98)&gt;10,IF(AND(ISNUMBER('Control Sample Data'!D66),'Control Sample Data'!D66&lt;$C$108, 'Control Sample Data'!D66&gt;0),'Control Sample Data'!D66,$C$108),""))</f>
        <v>23.16</v>
      </c>
      <c r="S67" s="70">
        <f>IF('Control Sample Data'!E66="","",IF(SUM('Control Sample Data'!E$3:E$98)&gt;10,IF(AND(ISNUMBER('Control Sample Data'!E66),'Control Sample Data'!E66&lt;$C$108, 'Control Sample Data'!E66&gt;0),'Control Sample Data'!E66,$C$108),""))</f>
        <v>23.2</v>
      </c>
      <c r="T67" s="70" t="str">
        <f>IF('Control Sample Data'!F66="","",IF(SUM('Control Sample Data'!F$3:F$98)&gt;10,IF(AND(ISNUMBER('Control Sample Data'!F66),'Control Sample Data'!F66&lt;$C$108, 'Control Sample Data'!F66&gt;0),'Control Sample Data'!F66,$C$108),""))</f>
        <v/>
      </c>
      <c r="U67" s="70" t="str">
        <f>IF('Control Sample Data'!G66="","",IF(SUM('Control Sample Data'!G$3:G$98)&gt;10,IF(AND(ISNUMBER('Control Sample Data'!G66),'Control Sample Data'!G66&lt;$C$108, 'Control Sample Data'!G66&gt;0),'Control Sample Data'!G66,$C$108),""))</f>
        <v/>
      </c>
      <c r="V67" s="70" t="str">
        <f>IF('Control Sample Data'!H66="","",IF(SUM('Control Sample Data'!H$3:H$98)&gt;10,IF(AND(ISNUMBER('Control Sample Data'!H66),'Control Sample Data'!H66&lt;$C$108, 'Control Sample Data'!H66&gt;0),'Control Sample Data'!H66,$C$108),""))</f>
        <v/>
      </c>
      <c r="W67" s="70" t="str">
        <f>IF('Control Sample Data'!I66="","",IF(SUM('Control Sample Data'!I$3:I$98)&gt;10,IF(AND(ISNUMBER('Control Sample Data'!I66),'Control Sample Data'!I66&lt;$C$108, 'Control Sample Data'!I66&gt;0),'Control Sample Data'!I66,$C$108),""))</f>
        <v/>
      </c>
      <c r="X67" s="70" t="str">
        <f>IF('Control Sample Data'!J66="","",IF(SUM('Control Sample Data'!J$3:J$98)&gt;10,IF(AND(ISNUMBER('Control Sample Data'!J66),'Control Sample Data'!J66&lt;$C$108, 'Control Sample Data'!J66&gt;0),'Control Sample Data'!J66,$C$108),""))</f>
        <v/>
      </c>
      <c r="Y67" s="70" t="str">
        <f>IF('Control Sample Data'!K66="","",IF(SUM('Control Sample Data'!K$3:K$98)&gt;10,IF(AND(ISNUMBER('Control Sample Data'!K66),'Control Sample Data'!K66&lt;$C$108, 'Control Sample Data'!K66&gt;0),'Control Sample Data'!K66,$C$108),""))</f>
        <v/>
      </c>
      <c r="Z67" s="70" t="str">
        <f>IF('Control Sample Data'!L66="","",IF(SUM('Control Sample Data'!L$3:L$98)&gt;10,IF(AND(ISNUMBER('Control Sample Data'!L66),'Control Sample Data'!L66&lt;$C$108, 'Control Sample Data'!L66&gt;0),'Control Sample Data'!L66,$C$108),""))</f>
        <v/>
      </c>
      <c r="AA67" s="70" t="str">
        <f>IF('Control Sample Data'!M66="","",IF(SUM('Control Sample Data'!M$3:M$98)&gt;10,IF(AND(ISNUMBER('Control Sample Data'!M66),'Control Sample Data'!M66&lt;$C$108, 'Control Sample Data'!M66&gt;0),'Control Sample Data'!M66,$C$108),""))</f>
        <v/>
      </c>
      <c r="AB67" s="137" t="str">
        <f>IF('Control Sample Data'!N66="","",IF(SUM('Control Sample Data'!N$3:N$98)&gt;10,IF(AND(ISNUMBER('Control Sample Data'!N66),'Control Sample Data'!N66&lt;$C$108, 'Control Sample Data'!N66&gt;0),'Control Sample Data'!N66,$C$108),""))</f>
        <v/>
      </c>
      <c r="AC67" s="142">
        <f>IF(C67="","",IF(AND('miRNA Table'!$D$4="YES",'miRNA Table'!$D$6="YES"),C67-C$110,C67))</f>
        <v>21.61</v>
      </c>
      <c r="AD67" s="143">
        <f>IF(D67="","",IF(AND('miRNA Table'!$D$4="YES",'miRNA Table'!$D$6="YES"),D67-D$110,D67))</f>
        <v>21.64</v>
      </c>
      <c r="AE67" s="143">
        <f>IF(E67="","",IF(AND('miRNA Table'!$D$4="YES",'miRNA Table'!$D$6="YES"),E67-E$110,E67))</f>
        <v>21.59</v>
      </c>
      <c r="AF67" s="143" t="str">
        <f>IF(F67="","",IF(AND('miRNA Table'!$D$4="YES",'miRNA Table'!$D$6="YES"),F67-F$110,F67))</f>
        <v/>
      </c>
      <c r="AG67" s="143" t="str">
        <f>IF(G67="","",IF(AND('miRNA Table'!$D$4="YES",'miRNA Table'!$D$6="YES"),G67-G$110,G67))</f>
        <v/>
      </c>
      <c r="AH67" s="143" t="str">
        <f>IF(H67="","",IF(AND('miRNA Table'!$D$4="YES",'miRNA Table'!$D$6="YES"),H67-H$110,H67))</f>
        <v/>
      </c>
      <c r="AI67" s="143" t="str">
        <f>IF(I67="","",IF(AND('miRNA Table'!$D$4="YES",'miRNA Table'!$D$6="YES"),I67-I$110,I67))</f>
        <v/>
      </c>
      <c r="AJ67" s="143" t="str">
        <f>IF(J67="","",IF(AND('miRNA Table'!$D$4="YES",'miRNA Table'!$D$6="YES"),J67-J$110,J67))</f>
        <v/>
      </c>
      <c r="AK67" s="143" t="str">
        <f>IF(K67="","",IF(AND('miRNA Table'!$D$4="YES",'miRNA Table'!$D$6="YES"),K67-K$110,K67))</f>
        <v/>
      </c>
      <c r="AL67" s="143" t="str">
        <f>IF(L67="","",IF(AND('miRNA Table'!$D$4="YES",'miRNA Table'!$D$6="YES"),L67-L$110,L67))</f>
        <v/>
      </c>
      <c r="AM67" s="143" t="str">
        <f>IF(M67="","",IF(AND('miRNA Table'!$D$4="YES",'miRNA Table'!$D$6="YES"),M67-M$110,M67))</f>
        <v/>
      </c>
      <c r="AN67" s="144" t="str">
        <f>IF(N67="","",IF(AND('miRNA Table'!$D$4="YES",'miRNA Table'!$D$6="YES"),N67-N$110,N67))</f>
        <v/>
      </c>
      <c r="AO67" s="148">
        <f>IF(Q67="","",IF(AND('miRNA Table'!$D$4="YES",'miRNA Table'!$D$6="YES"),Q67-Q$110,Q67))</f>
        <v>23.21</v>
      </c>
      <c r="AP67" s="149">
        <f>IF(R67="","",IF(AND('miRNA Table'!$D$4="YES",'miRNA Table'!$D$6="YES"),R67-R$110,R67))</f>
        <v>23.16</v>
      </c>
      <c r="AQ67" s="149">
        <f>IF(S67="","",IF(AND('miRNA Table'!$D$4="YES",'miRNA Table'!$D$6="YES"),S67-S$110,S67))</f>
        <v>23.2</v>
      </c>
      <c r="AR67" s="149" t="str">
        <f>IF(T67="","",IF(AND('miRNA Table'!$D$4="YES",'miRNA Table'!$D$6="YES"),T67-T$110,T67))</f>
        <v/>
      </c>
      <c r="AS67" s="149" t="str">
        <f>IF(U67="","",IF(AND('miRNA Table'!$D$4="YES",'miRNA Table'!$D$6="YES"),U67-U$110,U67))</f>
        <v/>
      </c>
      <c r="AT67" s="149" t="str">
        <f>IF(V67="","",IF(AND('miRNA Table'!$D$4="YES",'miRNA Table'!$D$6="YES"),V67-V$110,V67))</f>
        <v/>
      </c>
      <c r="AU67" s="149" t="str">
        <f>IF(W67="","",IF(AND('miRNA Table'!$D$4="YES",'miRNA Table'!$D$6="YES"),W67-W$110,W67))</f>
        <v/>
      </c>
      <c r="AV67" s="149" t="str">
        <f>IF(X67="","",IF(AND('miRNA Table'!$D$4="YES",'miRNA Table'!$D$6="YES"),X67-X$110,X67))</f>
        <v/>
      </c>
      <c r="AW67" s="149" t="str">
        <f>IF(Y67="","",IF(AND('miRNA Table'!$D$4="YES",'miRNA Table'!$D$6="YES"),Y67-Y$110,Y67))</f>
        <v/>
      </c>
      <c r="AX67" s="149" t="str">
        <f>IF(Z67="","",IF(AND('miRNA Table'!$D$4="YES",'miRNA Table'!$D$6="YES"),Z67-Z$110,Z67))</f>
        <v/>
      </c>
      <c r="AY67" s="149" t="str">
        <f>IF(AA67="","",IF(AND('miRNA Table'!$D$4="YES",'miRNA Table'!$D$6="YES"),AA67-AA$110,AA67))</f>
        <v/>
      </c>
      <c r="AZ67" s="150" t="str">
        <f>IF(AB67="","",IF(AND('miRNA Table'!$D$4="YES",'miRNA Table'!$D$6="YES"),AB67-AB$110,AB67))</f>
        <v/>
      </c>
      <c r="BY67" s="68" t="str">
        <f t="shared" si="16"/>
        <v>hsa-miR-210-3p</v>
      </c>
      <c r="BZ67" s="69" t="s">
        <v>93</v>
      </c>
      <c r="CA67" s="70">
        <f t="shared" si="17"/>
        <v>2.0783333333333296</v>
      </c>
      <c r="CB67" s="70">
        <f t="shared" si="18"/>
        <v>2.0133333333333354</v>
      </c>
      <c r="CC67" s="70">
        <f t="shared" si="19"/>
        <v>2.0066666666666677</v>
      </c>
      <c r="CD67" s="70" t="str">
        <f t="shared" si="20"/>
        <v/>
      </c>
      <c r="CE67" s="70" t="str">
        <f t="shared" si="21"/>
        <v/>
      </c>
      <c r="CF67" s="70" t="str">
        <f t="shared" si="22"/>
        <v/>
      </c>
      <c r="CG67" s="70" t="str">
        <f t="shared" si="23"/>
        <v/>
      </c>
      <c r="CH67" s="70" t="str">
        <f t="shared" si="24"/>
        <v/>
      </c>
      <c r="CI67" s="70" t="str">
        <f t="shared" si="25"/>
        <v/>
      </c>
      <c r="CJ67" s="70" t="str">
        <f t="shared" si="26"/>
        <v/>
      </c>
      <c r="CK67" s="70" t="str">
        <f t="shared" si="27"/>
        <v/>
      </c>
      <c r="CL67" s="70" t="str">
        <f t="shared" si="28"/>
        <v/>
      </c>
      <c r="CM67" s="70">
        <f t="shared" si="29"/>
        <v>3.3566666666666656</v>
      </c>
      <c r="CN67" s="70">
        <f t="shared" si="30"/>
        <v>3.4283333333333346</v>
      </c>
      <c r="CO67" s="70">
        <f t="shared" si="31"/>
        <v>3.3049999999999997</v>
      </c>
      <c r="CP67" s="70" t="str">
        <f t="shared" si="32"/>
        <v/>
      </c>
      <c r="CQ67" s="70" t="str">
        <f t="shared" si="33"/>
        <v/>
      </c>
      <c r="CR67" s="70" t="str">
        <f t="shared" si="34"/>
        <v/>
      </c>
      <c r="CS67" s="70" t="str">
        <f t="shared" si="35"/>
        <v/>
      </c>
      <c r="CT67" s="70" t="str">
        <f t="shared" si="36"/>
        <v/>
      </c>
      <c r="CU67" s="70" t="str">
        <f t="shared" si="37"/>
        <v/>
      </c>
      <c r="CV67" s="70" t="str">
        <f t="shared" si="38"/>
        <v/>
      </c>
      <c r="CW67" s="70" t="str">
        <f t="shared" si="39"/>
        <v/>
      </c>
      <c r="CX67" s="70" t="str">
        <f t="shared" si="40"/>
        <v/>
      </c>
      <c r="CY67" s="41">
        <f t="shared" si="41"/>
        <v>2.0327777777777776</v>
      </c>
      <c r="CZ67" s="41">
        <f t="shared" si="42"/>
        <v>3.3633333333333333</v>
      </c>
      <c r="DA67" s="71" t="str">
        <f t="shared" si="43"/>
        <v>hsa-miR-210-3p</v>
      </c>
      <c r="DB67" s="69" t="s">
        <v>183</v>
      </c>
      <c r="DC67" s="72">
        <f t="shared" si="55"/>
        <v>0.23678780172997668</v>
      </c>
      <c r="DD67" s="72">
        <f t="shared" si="56"/>
        <v>0.24770015331630699</v>
      </c>
      <c r="DE67" s="72">
        <f t="shared" si="57"/>
        <v>0.2488474197758071</v>
      </c>
      <c r="DF67" s="72" t="str">
        <f t="shared" si="58"/>
        <v/>
      </c>
      <c r="DG67" s="72" t="str">
        <f t="shared" si="59"/>
        <v/>
      </c>
      <c r="DH67" s="72" t="str">
        <f t="shared" si="60"/>
        <v/>
      </c>
      <c r="DI67" s="72" t="str">
        <f t="shared" si="61"/>
        <v/>
      </c>
      <c r="DJ67" s="72" t="str">
        <f t="shared" si="62"/>
        <v/>
      </c>
      <c r="DK67" s="72" t="str">
        <f t="shared" si="63"/>
        <v/>
      </c>
      <c r="DL67" s="72" t="str">
        <f t="shared" si="64"/>
        <v/>
      </c>
      <c r="DM67" s="72" t="str">
        <f t="shared" si="44"/>
        <v/>
      </c>
      <c r="DN67" s="72" t="str">
        <f t="shared" si="45"/>
        <v/>
      </c>
      <c r="DO67" s="72">
        <f t="shared" si="66"/>
        <v>9.762086417936798E-2</v>
      </c>
      <c r="DP67" s="72">
        <f t="shared" si="65"/>
        <v>9.2889971906633895E-2</v>
      </c>
      <c r="DQ67" s="72">
        <f t="shared" si="65"/>
        <v>0.1011802770684261</v>
      </c>
      <c r="DR67" s="72" t="str">
        <f t="shared" si="65"/>
        <v/>
      </c>
      <c r="DS67" s="72" t="str">
        <f t="shared" si="65"/>
        <v/>
      </c>
      <c r="DT67" s="72" t="str">
        <f t="shared" si="65"/>
        <v/>
      </c>
      <c r="DU67" s="72" t="str">
        <f t="shared" si="50"/>
        <v/>
      </c>
      <c r="DV67" s="72" t="str">
        <f t="shared" si="50"/>
        <v/>
      </c>
      <c r="DW67" s="72" t="str">
        <f t="shared" si="50"/>
        <v/>
      </c>
      <c r="DX67" s="72" t="str">
        <f t="shared" si="48"/>
        <v/>
      </c>
      <c r="DY67" s="72" t="str">
        <f t="shared" si="46"/>
        <v/>
      </c>
      <c r="DZ67" s="72" t="str">
        <f t="shared" si="47"/>
        <v/>
      </c>
    </row>
    <row r="68" spans="1:130" ht="15" customHeight="1" x14ac:dyDescent="0.25">
      <c r="A68" s="76" t="str">
        <f>'miRNA Table'!B67</f>
        <v>hsa-miR-106a-5p hsa-miR-17-5p</v>
      </c>
      <c r="B68" s="69" t="s">
        <v>94</v>
      </c>
      <c r="C68" s="70">
        <f>IF('Test Sample Data'!C67="","",IF(SUM('Test Sample Data'!C$3:C$98)&gt;10,IF(AND(ISNUMBER('Test Sample Data'!C67),'Test Sample Data'!C67&lt;$C$108, 'Test Sample Data'!C67&gt;0),'Test Sample Data'!C67,$C$108),""))</f>
        <v>35</v>
      </c>
      <c r="D68" s="70">
        <f>IF('Test Sample Data'!D67="","",IF(SUM('Test Sample Data'!D$3:D$98)&gt;10,IF(AND(ISNUMBER('Test Sample Data'!D67),'Test Sample Data'!D67&lt;$C$108, 'Test Sample Data'!D67&gt;0),'Test Sample Data'!D67,$C$108),""))</f>
        <v>35</v>
      </c>
      <c r="E68" s="70">
        <f>IF('Test Sample Data'!E67="","",IF(SUM('Test Sample Data'!E$3:E$98)&gt;10,IF(AND(ISNUMBER('Test Sample Data'!E67),'Test Sample Data'!E67&lt;$C$108, 'Test Sample Data'!E67&gt;0),'Test Sample Data'!E67,$C$108),""))</f>
        <v>35</v>
      </c>
      <c r="F68" s="70" t="str">
        <f>IF('Test Sample Data'!F67="","",IF(SUM('Test Sample Data'!F$3:F$98)&gt;10,IF(AND(ISNUMBER('Test Sample Data'!F67),'Test Sample Data'!F67&lt;$C$108, 'Test Sample Data'!F67&gt;0),'Test Sample Data'!F67,$C$108),""))</f>
        <v/>
      </c>
      <c r="G68" s="70" t="str">
        <f>IF('Test Sample Data'!G67="","",IF(SUM('Test Sample Data'!G$3:G$98)&gt;10,IF(AND(ISNUMBER('Test Sample Data'!G67),'Test Sample Data'!G67&lt;$C$108, 'Test Sample Data'!G67&gt;0),'Test Sample Data'!G67,$C$108),""))</f>
        <v/>
      </c>
      <c r="H68" s="70" t="str">
        <f>IF('Test Sample Data'!H67="","",IF(SUM('Test Sample Data'!H$3:H$98)&gt;10,IF(AND(ISNUMBER('Test Sample Data'!H67),'Test Sample Data'!H67&lt;$C$108, 'Test Sample Data'!H67&gt;0),'Test Sample Data'!H67,$C$108),""))</f>
        <v/>
      </c>
      <c r="I68" s="70" t="str">
        <f>IF('Test Sample Data'!I67="","",IF(SUM('Test Sample Data'!I$3:I$98)&gt;10,IF(AND(ISNUMBER('Test Sample Data'!I67),'Test Sample Data'!I67&lt;$C$108, 'Test Sample Data'!I67&gt;0),'Test Sample Data'!I67,$C$108),""))</f>
        <v/>
      </c>
      <c r="J68" s="70" t="str">
        <f>IF('Test Sample Data'!J67="","",IF(SUM('Test Sample Data'!J$3:J$98)&gt;10,IF(AND(ISNUMBER('Test Sample Data'!J67),'Test Sample Data'!J67&lt;$C$108, 'Test Sample Data'!J67&gt;0),'Test Sample Data'!J67,$C$108),""))</f>
        <v/>
      </c>
      <c r="K68" s="70" t="str">
        <f>IF('Test Sample Data'!K67="","",IF(SUM('Test Sample Data'!K$3:K$98)&gt;10,IF(AND(ISNUMBER('Test Sample Data'!K67),'Test Sample Data'!K67&lt;$C$108, 'Test Sample Data'!K67&gt;0),'Test Sample Data'!K67,$C$108),""))</f>
        <v/>
      </c>
      <c r="L68" s="70" t="str">
        <f>IF('Test Sample Data'!L67="","",IF(SUM('Test Sample Data'!L$3:L$98)&gt;10,IF(AND(ISNUMBER('Test Sample Data'!L67),'Test Sample Data'!L67&lt;$C$108, 'Test Sample Data'!L67&gt;0),'Test Sample Data'!L67,$C$108),""))</f>
        <v/>
      </c>
      <c r="M68" s="70" t="str">
        <f>IF('Test Sample Data'!M67="","",IF(SUM('Test Sample Data'!M$3:M$98)&gt;10,IF(AND(ISNUMBER('Test Sample Data'!M67),'Test Sample Data'!M67&lt;$C$108, 'Test Sample Data'!M67&gt;0),'Test Sample Data'!M67,$C$108),""))</f>
        <v/>
      </c>
      <c r="N68" s="70" t="str">
        <f>IF('Test Sample Data'!N67="","",IF(SUM('Test Sample Data'!N$3:N$98)&gt;10,IF(AND(ISNUMBER('Test Sample Data'!N67),'Test Sample Data'!N67&lt;$C$108, 'Test Sample Data'!N67&gt;0),'Test Sample Data'!N67,$C$108),""))</f>
        <v/>
      </c>
      <c r="O68" s="69" t="str">
        <f>'miRNA Table'!B67</f>
        <v>hsa-miR-106a-5p hsa-miR-17-5p</v>
      </c>
      <c r="P68" s="69" t="s">
        <v>94</v>
      </c>
      <c r="Q68" s="70">
        <f>IF('Control Sample Data'!C67="","",IF(SUM('Control Sample Data'!C$3:C$98)&gt;10,IF(AND(ISNUMBER('Control Sample Data'!C67),'Control Sample Data'!C67&lt;$C$108, 'Control Sample Data'!C67&gt;0),'Control Sample Data'!C67,$C$108),""))</f>
        <v>35</v>
      </c>
      <c r="R68" s="70">
        <f>IF('Control Sample Data'!D67="","",IF(SUM('Control Sample Data'!D$3:D$98)&gt;10,IF(AND(ISNUMBER('Control Sample Data'!D67),'Control Sample Data'!D67&lt;$C$108, 'Control Sample Data'!D67&gt;0),'Control Sample Data'!D67,$C$108),""))</f>
        <v>35</v>
      </c>
      <c r="S68" s="70">
        <f>IF('Control Sample Data'!E67="","",IF(SUM('Control Sample Data'!E$3:E$98)&gt;10,IF(AND(ISNUMBER('Control Sample Data'!E67),'Control Sample Data'!E67&lt;$C$108, 'Control Sample Data'!E67&gt;0),'Control Sample Data'!E67,$C$108),""))</f>
        <v>35</v>
      </c>
      <c r="T68" s="70" t="str">
        <f>IF('Control Sample Data'!F67="","",IF(SUM('Control Sample Data'!F$3:F$98)&gt;10,IF(AND(ISNUMBER('Control Sample Data'!F67),'Control Sample Data'!F67&lt;$C$108, 'Control Sample Data'!F67&gt;0),'Control Sample Data'!F67,$C$108),""))</f>
        <v/>
      </c>
      <c r="U68" s="70" t="str">
        <f>IF('Control Sample Data'!G67="","",IF(SUM('Control Sample Data'!G$3:G$98)&gt;10,IF(AND(ISNUMBER('Control Sample Data'!G67),'Control Sample Data'!G67&lt;$C$108, 'Control Sample Data'!G67&gt;0),'Control Sample Data'!G67,$C$108),""))</f>
        <v/>
      </c>
      <c r="V68" s="70" t="str">
        <f>IF('Control Sample Data'!H67="","",IF(SUM('Control Sample Data'!H$3:H$98)&gt;10,IF(AND(ISNUMBER('Control Sample Data'!H67),'Control Sample Data'!H67&lt;$C$108, 'Control Sample Data'!H67&gt;0),'Control Sample Data'!H67,$C$108),""))</f>
        <v/>
      </c>
      <c r="W68" s="70" t="str">
        <f>IF('Control Sample Data'!I67="","",IF(SUM('Control Sample Data'!I$3:I$98)&gt;10,IF(AND(ISNUMBER('Control Sample Data'!I67),'Control Sample Data'!I67&lt;$C$108, 'Control Sample Data'!I67&gt;0),'Control Sample Data'!I67,$C$108),""))</f>
        <v/>
      </c>
      <c r="X68" s="70" t="str">
        <f>IF('Control Sample Data'!J67="","",IF(SUM('Control Sample Data'!J$3:J$98)&gt;10,IF(AND(ISNUMBER('Control Sample Data'!J67),'Control Sample Data'!J67&lt;$C$108, 'Control Sample Data'!J67&gt;0),'Control Sample Data'!J67,$C$108),""))</f>
        <v/>
      </c>
      <c r="Y68" s="70" t="str">
        <f>IF('Control Sample Data'!K67="","",IF(SUM('Control Sample Data'!K$3:K$98)&gt;10,IF(AND(ISNUMBER('Control Sample Data'!K67),'Control Sample Data'!K67&lt;$C$108, 'Control Sample Data'!K67&gt;0),'Control Sample Data'!K67,$C$108),""))</f>
        <v/>
      </c>
      <c r="Z68" s="70" t="str">
        <f>IF('Control Sample Data'!L67="","",IF(SUM('Control Sample Data'!L$3:L$98)&gt;10,IF(AND(ISNUMBER('Control Sample Data'!L67),'Control Sample Data'!L67&lt;$C$108, 'Control Sample Data'!L67&gt;0),'Control Sample Data'!L67,$C$108),""))</f>
        <v/>
      </c>
      <c r="AA68" s="70" t="str">
        <f>IF('Control Sample Data'!M67="","",IF(SUM('Control Sample Data'!M$3:M$98)&gt;10,IF(AND(ISNUMBER('Control Sample Data'!M67),'Control Sample Data'!M67&lt;$C$108, 'Control Sample Data'!M67&gt;0),'Control Sample Data'!M67,$C$108),""))</f>
        <v/>
      </c>
      <c r="AB68" s="137" t="str">
        <f>IF('Control Sample Data'!N67="","",IF(SUM('Control Sample Data'!N$3:N$98)&gt;10,IF(AND(ISNUMBER('Control Sample Data'!N67),'Control Sample Data'!N67&lt;$C$108, 'Control Sample Data'!N67&gt;0),'Control Sample Data'!N67,$C$108),""))</f>
        <v/>
      </c>
      <c r="AC68" s="142">
        <f>IF(C68="","",IF(AND('miRNA Table'!$D$4="YES",'miRNA Table'!$D$6="YES"),C68-C$110,C68))</f>
        <v>35</v>
      </c>
      <c r="AD68" s="143">
        <f>IF(D68="","",IF(AND('miRNA Table'!$D$4="YES",'miRNA Table'!$D$6="YES"),D68-D$110,D68))</f>
        <v>35</v>
      </c>
      <c r="AE68" s="143">
        <f>IF(E68="","",IF(AND('miRNA Table'!$D$4="YES",'miRNA Table'!$D$6="YES"),E68-E$110,E68))</f>
        <v>35</v>
      </c>
      <c r="AF68" s="143" t="str">
        <f>IF(F68="","",IF(AND('miRNA Table'!$D$4="YES",'miRNA Table'!$D$6="YES"),F68-F$110,F68))</f>
        <v/>
      </c>
      <c r="AG68" s="143" t="str">
        <f>IF(G68="","",IF(AND('miRNA Table'!$D$4="YES",'miRNA Table'!$D$6="YES"),G68-G$110,G68))</f>
        <v/>
      </c>
      <c r="AH68" s="143" t="str">
        <f>IF(H68="","",IF(AND('miRNA Table'!$D$4="YES",'miRNA Table'!$D$6="YES"),H68-H$110,H68))</f>
        <v/>
      </c>
      <c r="AI68" s="143" t="str">
        <f>IF(I68="","",IF(AND('miRNA Table'!$D$4="YES",'miRNA Table'!$D$6="YES"),I68-I$110,I68))</f>
        <v/>
      </c>
      <c r="AJ68" s="143" t="str">
        <f>IF(J68="","",IF(AND('miRNA Table'!$D$4="YES",'miRNA Table'!$D$6="YES"),J68-J$110,J68))</f>
        <v/>
      </c>
      <c r="AK68" s="143" t="str">
        <f>IF(K68="","",IF(AND('miRNA Table'!$D$4="YES",'miRNA Table'!$D$6="YES"),K68-K$110,K68))</f>
        <v/>
      </c>
      <c r="AL68" s="143" t="str">
        <f>IF(L68="","",IF(AND('miRNA Table'!$D$4="YES",'miRNA Table'!$D$6="YES"),L68-L$110,L68))</f>
        <v/>
      </c>
      <c r="AM68" s="143" t="str">
        <f>IF(M68="","",IF(AND('miRNA Table'!$D$4="YES",'miRNA Table'!$D$6="YES"),M68-M$110,M68))</f>
        <v/>
      </c>
      <c r="AN68" s="144" t="str">
        <f>IF(N68="","",IF(AND('miRNA Table'!$D$4="YES",'miRNA Table'!$D$6="YES"),N68-N$110,N68))</f>
        <v/>
      </c>
      <c r="AO68" s="148">
        <f>IF(Q68="","",IF(AND('miRNA Table'!$D$4="YES",'miRNA Table'!$D$6="YES"),Q68-Q$110,Q68))</f>
        <v>35</v>
      </c>
      <c r="AP68" s="149">
        <f>IF(R68="","",IF(AND('miRNA Table'!$D$4="YES",'miRNA Table'!$D$6="YES"),R68-R$110,R68))</f>
        <v>35</v>
      </c>
      <c r="AQ68" s="149">
        <f>IF(S68="","",IF(AND('miRNA Table'!$D$4="YES",'miRNA Table'!$D$6="YES"),S68-S$110,S68))</f>
        <v>35</v>
      </c>
      <c r="AR68" s="149" t="str">
        <f>IF(T68="","",IF(AND('miRNA Table'!$D$4="YES",'miRNA Table'!$D$6="YES"),T68-T$110,T68))</f>
        <v/>
      </c>
      <c r="AS68" s="149" t="str">
        <f>IF(U68="","",IF(AND('miRNA Table'!$D$4="YES",'miRNA Table'!$D$6="YES"),U68-U$110,U68))</f>
        <v/>
      </c>
      <c r="AT68" s="149" t="str">
        <f>IF(V68="","",IF(AND('miRNA Table'!$D$4="YES",'miRNA Table'!$D$6="YES"),V68-V$110,V68))</f>
        <v/>
      </c>
      <c r="AU68" s="149" t="str">
        <f>IF(W68="","",IF(AND('miRNA Table'!$D$4="YES",'miRNA Table'!$D$6="YES"),W68-W$110,W68))</f>
        <v/>
      </c>
      <c r="AV68" s="149" t="str">
        <f>IF(X68="","",IF(AND('miRNA Table'!$D$4="YES",'miRNA Table'!$D$6="YES"),X68-X$110,X68))</f>
        <v/>
      </c>
      <c r="AW68" s="149" t="str">
        <f>IF(Y68="","",IF(AND('miRNA Table'!$D$4="YES",'miRNA Table'!$D$6="YES"),Y68-Y$110,Y68))</f>
        <v/>
      </c>
      <c r="AX68" s="149" t="str">
        <f>IF(Z68="","",IF(AND('miRNA Table'!$D$4="YES",'miRNA Table'!$D$6="YES"),Z68-Z$110,Z68))</f>
        <v/>
      </c>
      <c r="AY68" s="149" t="str">
        <f>IF(AA68="","",IF(AND('miRNA Table'!$D$4="YES",'miRNA Table'!$D$6="YES"),AA68-AA$110,AA68))</f>
        <v/>
      </c>
      <c r="AZ68" s="150" t="str">
        <f>IF(AB68="","",IF(AND('miRNA Table'!$D$4="YES",'miRNA Table'!$D$6="YES"),AB68-AB$110,AB68))</f>
        <v/>
      </c>
      <c r="BY68" s="68" t="str">
        <f t="shared" si="16"/>
        <v>hsa-miR-106a-5p hsa-miR-17-5p</v>
      </c>
      <c r="BZ68" s="69" t="s">
        <v>94</v>
      </c>
      <c r="CA68" s="70">
        <f t="shared" si="17"/>
        <v>15.46833333333333</v>
      </c>
      <c r="CB68" s="70">
        <f t="shared" si="18"/>
        <v>15.373333333333335</v>
      </c>
      <c r="CC68" s="70">
        <f t="shared" si="19"/>
        <v>15.416666666666668</v>
      </c>
      <c r="CD68" s="70" t="str">
        <f t="shared" si="20"/>
        <v/>
      </c>
      <c r="CE68" s="70" t="str">
        <f t="shared" si="21"/>
        <v/>
      </c>
      <c r="CF68" s="70" t="str">
        <f t="shared" si="22"/>
        <v/>
      </c>
      <c r="CG68" s="70" t="str">
        <f t="shared" si="23"/>
        <v/>
      </c>
      <c r="CH68" s="70" t="str">
        <f t="shared" si="24"/>
        <v/>
      </c>
      <c r="CI68" s="70" t="str">
        <f t="shared" si="25"/>
        <v/>
      </c>
      <c r="CJ68" s="70" t="str">
        <f t="shared" si="26"/>
        <v/>
      </c>
      <c r="CK68" s="70" t="str">
        <f t="shared" si="27"/>
        <v/>
      </c>
      <c r="CL68" s="70" t="str">
        <f t="shared" si="28"/>
        <v/>
      </c>
      <c r="CM68" s="70">
        <f t="shared" si="29"/>
        <v>15.146666666666665</v>
      </c>
      <c r="CN68" s="70">
        <f t="shared" si="30"/>
        <v>15.268333333333334</v>
      </c>
      <c r="CO68" s="70">
        <f t="shared" si="31"/>
        <v>15.105</v>
      </c>
      <c r="CP68" s="70" t="str">
        <f t="shared" si="32"/>
        <v/>
      </c>
      <c r="CQ68" s="70" t="str">
        <f t="shared" si="33"/>
        <v/>
      </c>
      <c r="CR68" s="70" t="str">
        <f t="shared" si="34"/>
        <v/>
      </c>
      <c r="CS68" s="70" t="str">
        <f t="shared" si="35"/>
        <v/>
      </c>
      <c r="CT68" s="70" t="str">
        <f t="shared" si="36"/>
        <v/>
      </c>
      <c r="CU68" s="70" t="str">
        <f t="shared" si="37"/>
        <v/>
      </c>
      <c r="CV68" s="70" t="str">
        <f t="shared" si="38"/>
        <v/>
      </c>
      <c r="CW68" s="70" t="str">
        <f t="shared" si="39"/>
        <v/>
      </c>
      <c r="CX68" s="70" t="str">
        <f t="shared" si="40"/>
        <v/>
      </c>
      <c r="CY68" s="41">
        <f t="shared" si="41"/>
        <v>15.419444444444444</v>
      </c>
      <c r="CZ68" s="41">
        <f t="shared" si="42"/>
        <v>15.173333333333332</v>
      </c>
      <c r="DA68" s="71" t="str">
        <f t="shared" si="43"/>
        <v>hsa-miR-106a-5p hsa-miR-17-5p</v>
      </c>
      <c r="DB68" s="69" t="s">
        <v>184</v>
      </c>
      <c r="DC68" s="72">
        <f t="shared" ref="DC68:DC99" si="67">IF(CA68="","",POWER(2, -CA68))</f>
        <v>2.2058078793939433E-5</v>
      </c>
      <c r="DD68" s="72">
        <f t="shared" ref="DD68:DD99" si="68">IF(CB68="","",POWER(2, -CB68))</f>
        <v>2.3559470927800502E-5</v>
      </c>
      <c r="DE68" s="72">
        <f t="shared" ref="DE68:DE99" si="69">IF(CC68="","",POWER(2, -CC68))</f>
        <v>2.2862351636912248E-5</v>
      </c>
      <c r="DF68" s="72" t="str">
        <f t="shared" ref="DF68:DF99" si="70">IF(CD68="","",POWER(2, -CD68))</f>
        <v/>
      </c>
      <c r="DG68" s="72" t="str">
        <f t="shared" ref="DG68:DG99" si="71">IF(CE68="","",POWER(2, -CE68))</f>
        <v/>
      </c>
      <c r="DH68" s="72" t="str">
        <f t="shared" ref="DH68:DH99" si="72">IF(CF68="","",POWER(2, -CF68))</f>
        <v/>
      </c>
      <c r="DI68" s="72" t="str">
        <f t="shared" ref="DI68:DI99" si="73">IF(CG68="","",POWER(2, -CG68))</f>
        <v/>
      </c>
      <c r="DJ68" s="72" t="str">
        <f t="shared" ref="DJ68:DJ99" si="74">IF(CH68="","",POWER(2, -CH68))</f>
        <v/>
      </c>
      <c r="DK68" s="72" t="str">
        <f t="shared" ref="DK68:DK99" si="75">IF(CI68="","",POWER(2, -CI68))</f>
        <v/>
      </c>
      <c r="DL68" s="72" t="str">
        <f t="shared" ref="DL68:DL99" si="76">IF(CJ68="","",POWER(2, -CJ68))</f>
        <v/>
      </c>
      <c r="DM68" s="72" t="str">
        <f t="shared" si="44"/>
        <v/>
      </c>
      <c r="DN68" s="72" t="str">
        <f t="shared" si="45"/>
        <v/>
      </c>
      <c r="DO68" s="72">
        <f t="shared" si="66"/>
        <v>2.7567602563207533E-5</v>
      </c>
      <c r="DP68" s="72">
        <f t="shared" si="65"/>
        <v>2.5338078824993164E-5</v>
      </c>
      <c r="DQ68" s="72">
        <f t="shared" si="65"/>
        <v>2.8375394977208331E-5</v>
      </c>
      <c r="DR68" s="72" t="str">
        <f t="shared" si="65"/>
        <v/>
      </c>
      <c r="DS68" s="72" t="str">
        <f t="shared" si="65"/>
        <v/>
      </c>
      <c r="DT68" s="72" t="str">
        <f t="shared" si="65"/>
        <v/>
      </c>
      <c r="DU68" s="72" t="str">
        <f t="shared" si="50"/>
        <v/>
      </c>
      <c r="DV68" s="72" t="str">
        <f t="shared" si="50"/>
        <v/>
      </c>
      <c r="DW68" s="72" t="str">
        <f t="shared" si="50"/>
        <v/>
      </c>
      <c r="DX68" s="72" t="str">
        <f t="shared" si="48"/>
        <v/>
      </c>
      <c r="DY68" s="72" t="str">
        <f t="shared" si="46"/>
        <v/>
      </c>
      <c r="DZ68" s="72" t="str">
        <f t="shared" si="47"/>
        <v/>
      </c>
    </row>
    <row r="69" spans="1:130" ht="15" customHeight="1" x14ac:dyDescent="0.25">
      <c r="A69" s="76" t="str">
        <f>'miRNA Table'!B68</f>
        <v>hsa-miR-98-5p</v>
      </c>
      <c r="B69" s="69" t="s">
        <v>95</v>
      </c>
      <c r="C69" s="70">
        <f>IF('Test Sample Data'!C68="","",IF(SUM('Test Sample Data'!C$3:C$98)&gt;10,IF(AND(ISNUMBER('Test Sample Data'!C68),'Test Sample Data'!C68&lt;$C$108, 'Test Sample Data'!C68&gt;0),'Test Sample Data'!C68,$C$108),""))</f>
        <v>22.27</v>
      </c>
      <c r="D69" s="70">
        <f>IF('Test Sample Data'!D68="","",IF(SUM('Test Sample Data'!D$3:D$98)&gt;10,IF(AND(ISNUMBER('Test Sample Data'!D68),'Test Sample Data'!D68&lt;$C$108, 'Test Sample Data'!D68&gt;0),'Test Sample Data'!D68,$C$108),""))</f>
        <v>22.15</v>
      </c>
      <c r="E69" s="70">
        <f>IF('Test Sample Data'!E68="","",IF(SUM('Test Sample Data'!E$3:E$98)&gt;10,IF(AND(ISNUMBER('Test Sample Data'!E68),'Test Sample Data'!E68&lt;$C$108, 'Test Sample Data'!E68&gt;0),'Test Sample Data'!E68,$C$108),""))</f>
        <v>22.14</v>
      </c>
      <c r="F69" s="70" t="str">
        <f>IF('Test Sample Data'!F68="","",IF(SUM('Test Sample Data'!F$3:F$98)&gt;10,IF(AND(ISNUMBER('Test Sample Data'!F68),'Test Sample Data'!F68&lt;$C$108, 'Test Sample Data'!F68&gt;0),'Test Sample Data'!F68,$C$108),""))</f>
        <v/>
      </c>
      <c r="G69" s="70" t="str">
        <f>IF('Test Sample Data'!G68="","",IF(SUM('Test Sample Data'!G$3:G$98)&gt;10,IF(AND(ISNUMBER('Test Sample Data'!G68),'Test Sample Data'!G68&lt;$C$108, 'Test Sample Data'!G68&gt;0),'Test Sample Data'!G68,$C$108),""))</f>
        <v/>
      </c>
      <c r="H69" s="70" t="str">
        <f>IF('Test Sample Data'!H68="","",IF(SUM('Test Sample Data'!H$3:H$98)&gt;10,IF(AND(ISNUMBER('Test Sample Data'!H68),'Test Sample Data'!H68&lt;$C$108, 'Test Sample Data'!H68&gt;0),'Test Sample Data'!H68,$C$108),""))</f>
        <v/>
      </c>
      <c r="I69" s="70" t="str">
        <f>IF('Test Sample Data'!I68="","",IF(SUM('Test Sample Data'!I$3:I$98)&gt;10,IF(AND(ISNUMBER('Test Sample Data'!I68),'Test Sample Data'!I68&lt;$C$108, 'Test Sample Data'!I68&gt;0),'Test Sample Data'!I68,$C$108),""))</f>
        <v/>
      </c>
      <c r="J69" s="70" t="str">
        <f>IF('Test Sample Data'!J68="","",IF(SUM('Test Sample Data'!J$3:J$98)&gt;10,IF(AND(ISNUMBER('Test Sample Data'!J68),'Test Sample Data'!J68&lt;$C$108, 'Test Sample Data'!J68&gt;0),'Test Sample Data'!J68,$C$108),""))</f>
        <v/>
      </c>
      <c r="K69" s="70" t="str">
        <f>IF('Test Sample Data'!K68="","",IF(SUM('Test Sample Data'!K$3:K$98)&gt;10,IF(AND(ISNUMBER('Test Sample Data'!K68),'Test Sample Data'!K68&lt;$C$108, 'Test Sample Data'!K68&gt;0),'Test Sample Data'!K68,$C$108),""))</f>
        <v/>
      </c>
      <c r="L69" s="70" t="str">
        <f>IF('Test Sample Data'!L68="","",IF(SUM('Test Sample Data'!L$3:L$98)&gt;10,IF(AND(ISNUMBER('Test Sample Data'!L68),'Test Sample Data'!L68&lt;$C$108, 'Test Sample Data'!L68&gt;0),'Test Sample Data'!L68,$C$108),""))</f>
        <v/>
      </c>
      <c r="M69" s="70" t="str">
        <f>IF('Test Sample Data'!M68="","",IF(SUM('Test Sample Data'!M$3:M$98)&gt;10,IF(AND(ISNUMBER('Test Sample Data'!M68),'Test Sample Data'!M68&lt;$C$108, 'Test Sample Data'!M68&gt;0),'Test Sample Data'!M68,$C$108),""))</f>
        <v/>
      </c>
      <c r="N69" s="70" t="str">
        <f>IF('Test Sample Data'!N68="","",IF(SUM('Test Sample Data'!N$3:N$98)&gt;10,IF(AND(ISNUMBER('Test Sample Data'!N68),'Test Sample Data'!N68&lt;$C$108, 'Test Sample Data'!N68&gt;0),'Test Sample Data'!N68,$C$108),""))</f>
        <v/>
      </c>
      <c r="O69" s="69" t="str">
        <f>'miRNA Table'!B68</f>
        <v>hsa-miR-98-5p</v>
      </c>
      <c r="P69" s="69" t="s">
        <v>95</v>
      </c>
      <c r="Q69" s="70">
        <f>IF('Control Sample Data'!C68="","",IF(SUM('Control Sample Data'!C$3:C$98)&gt;10,IF(AND(ISNUMBER('Control Sample Data'!C68),'Control Sample Data'!C68&lt;$C$108, 'Control Sample Data'!C68&gt;0),'Control Sample Data'!C68,$C$108),""))</f>
        <v>24.97</v>
      </c>
      <c r="R69" s="70">
        <f>IF('Control Sample Data'!D68="","",IF(SUM('Control Sample Data'!D$3:D$98)&gt;10,IF(AND(ISNUMBER('Control Sample Data'!D68),'Control Sample Data'!D68&lt;$C$108, 'Control Sample Data'!D68&gt;0),'Control Sample Data'!D68,$C$108),""))</f>
        <v>25.02</v>
      </c>
      <c r="S69" s="70">
        <f>IF('Control Sample Data'!E68="","",IF(SUM('Control Sample Data'!E$3:E$98)&gt;10,IF(AND(ISNUMBER('Control Sample Data'!E68),'Control Sample Data'!E68&lt;$C$108, 'Control Sample Data'!E68&gt;0),'Control Sample Data'!E68,$C$108),""))</f>
        <v>25.19</v>
      </c>
      <c r="T69" s="70" t="str">
        <f>IF('Control Sample Data'!F68="","",IF(SUM('Control Sample Data'!F$3:F$98)&gt;10,IF(AND(ISNUMBER('Control Sample Data'!F68),'Control Sample Data'!F68&lt;$C$108, 'Control Sample Data'!F68&gt;0),'Control Sample Data'!F68,$C$108),""))</f>
        <v/>
      </c>
      <c r="U69" s="70" t="str">
        <f>IF('Control Sample Data'!G68="","",IF(SUM('Control Sample Data'!G$3:G$98)&gt;10,IF(AND(ISNUMBER('Control Sample Data'!G68),'Control Sample Data'!G68&lt;$C$108, 'Control Sample Data'!G68&gt;0),'Control Sample Data'!G68,$C$108),""))</f>
        <v/>
      </c>
      <c r="V69" s="70" t="str">
        <f>IF('Control Sample Data'!H68="","",IF(SUM('Control Sample Data'!H$3:H$98)&gt;10,IF(AND(ISNUMBER('Control Sample Data'!H68),'Control Sample Data'!H68&lt;$C$108, 'Control Sample Data'!H68&gt;0),'Control Sample Data'!H68,$C$108),""))</f>
        <v/>
      </c>
      <c r="W69" s="70" t="str">
        <f>IF('Control Sample Data'!I68="","",IF(SUM('Control Sample Data'!I$3:I$98)&gt;10,IF(AND(ISNUMBER('Control Sample Data'!I68),'Control Sample Data'!I68&lt;$C$108, 'Control Sample Data'!I68&gt;0),'Control Sample Data'!I68,$C$108),""))</f>
        <v/>
      </c>
      <c r="X69" s="70" t="str">
        <f>IF('Control Sample Data'!J68="","",IF(SUM('Control Sample Data'!J$3:J$98)&gt;10,IF(AND(ISNUMBER('Control Sample Data'!J68),'Control Sample Data'!J68&lt;$C$108, 'Control Sample Data'!J68&gt;0),'Control Sample Data'!J68,$C$108),""))</f>
        <v/>
      </c>
      <c r="Y69" s="70" t="str">
        <f>IF('Control Sample Data'!K68="","",IF(SUM('Control Sample Data'!K$3:K$98)&gt;10,IF(AND(ISNUMBER('Control Sample Data'!K68),'Control Sample Data'!K68&lt;$C$108, 'Control Sample Data'!K68&gt;0),'Control Sample Data'!K68,$C$108),""))</f>
        <v/>
      </c>
      <c r="Z69" s="70" t="str">
        <f>IF('Control Sample Data'!L68="","",IF(SUM('Control Sample Data'!L$3:L$98)&gt;10,IF(AND(ISNUMBER('Control Sample Data'!L68),'Control Sample Data'!L68&lt;$C$108, 'Control Sample Data'!L68&gt;0),'Control Sample Data'!L68,$C$108),""))</f>
        <v/>
      </c>
      <c r="AA69" s="70" t="str">
        <f>IF('Control Sample Data'!M68="","",IF(SUM('Control Sample Data'!M$3:M$98)&gt;10,IF(AND(ISNUMBER('Control Sample Data'!M68),'Control Sample Data'!M68&lt;$C$108, 'Control Sample Data'!M68&gt;0),'Control Sample Data'!M68,$C$108),""))</f>
        <v/>
      </c>
      <c r="AB69" s="137" t="str">
        <f>IF('Control Sample Data'!N68="","",IF(SUM('Control Sample Data'!N$3:N$98)&gt;10,IF(AND(ISNUMBER('Control Sample Data'!N68),'Control Sample Data'!N68&lt;$C$108, 'Control Sample Data'!N68&gt;0),'Control Sample Data'!N68,$C$108),""))</f>
        <v/>
      </c>
      <c r="AC69" s="142">
        <f>IF(C69="","",IF(AND('miRNA Table'!$D$4="YES",'miRNA Table'!$D$6="YES"),C69-C$110,C69))</f>
        <v>22.27</v>
      </c>
      <c r="AD69" s="143">
        <f>IF(D69="","",IF(AND('miRNA Table'!$D$4="YES",'miRNA Table'!$D$6="YES"),D69-D$110,D69))</f>
        <v>22.15</v>
      </c>
      <c r="AE69" s="143">
        <f>IF(E69="","",IF(AND('miRNA Table'!$D$4="YES",'miRNA Table'!$D$6="YES"),E69-E$110,E69))</f>
        <v>22.14</v>
      </c>
      <c r="AF69" s="143" t="str">
        <f>IF(F69="","",IF(AND('miRNA Table'!$D$4="YES",'miRNA Table'!$D$6="YES"),F69-F$110,F69))</f>
        <v/>
      </c>
      <c r="AG69" s="143" t="str">
        <f>IF(G69="","",IF(AND('miRNA Table'!$D$4="YES",'miRNA Table'!$D$6="YES"),G69-G$110,G69))</f>
        <v/>
      </c>
      <c r="AH69" s="143" t="str">
        <f>IF(H69="","",IF(AND('miRNA Table'!$D$4="YES",'miRNA Table'!$D$6="YES"),H69-H$110,H69))</f>
        <v/>
      </c>
      <c r="AI69" s="143" t="str">
        <f>IF(I69="","",IF(AND('miRNA Table'!$D$4="YES",'miRNA Table'!$D$6="YES"),I69-I$110,I69))</f>
        <v/>
      </c>
      <c r="AJ69" s="143" t="str">
        <f>IF(J69="","",IF(AND('miRNA Table'!$D$4="YES",'miRNA Table'!$D$6="YES"),J69-J$110,J69))</f>
        <v/>
      </c>
      <c r="AK69" s="143" t="str">
        <f>IF(K69="","",IF(AND('miRNA Table'!$D$4="YES",'miRNA Table'!$D$6="YES"),K69-K$110,K69))</f>
        <v/>
      </c>
      <c r="AL69" s="143" t="str">
        <f>IF(L69="","",IF(AND('miRNA Table'!$D$4="YES",'miRNA Table'!$D$6="YES"),L69-L$110,L69))</f>
        <v/>
      </c>
      <c r="AM69" s="143" t="str">
        <f>IF(M69="","",IF(AND('miRNA Table'!$D$4="YES",'miRNA Table'!$D$6="YES"),M69-M$110,M69))</f>
        <v/>
      </c>
      <c r="AN69" s="144" t="str">
        <f>IF(N69="","",IF(AND('miRNA Table'!$D$4="YES",'miRNA Table'!$D$6="YES"),N69-N$110,N69))</f>
        <v/>
      </c>
      <c r="AO69" s="148">
        <f>IF(Q69="","",IF(AND('miRNA Table'!$D$4="YES",'miRNA Table'!$D$6="YES"),Q69-Q$110,Q69))</f>
        <v>24.97</v>
      </c>
      <c r="AP69" s="149">
        <f>IF(R69="","",IF(AND('miRNA Table'!$D$4="YES",'miRNA Table'!$D$6="YES"),R69-R$110,R69))</f>
        <v>25.02</v>
      </c>
      <c r="AQ69" s="149">
        <f>IF(S69="","",IF(AND('miRNA Table'!$D$4="YES",'miRNA Table'!$D$6="YES"),S69-S$110,S69))</f>
        <v>25.19</v>
      </c>
      <c r="AR69" s="149" t="str">
        <f>IF(T69="","",IF(AND('miRNA Table'!$D$4="YES",'miRNA Table'!$D$6="YES"),T69-T$110,T69))</f>
        <v/>
      </c>
      <c r="AS69" s="149" t="str">
        <f>IF(U69="","",IF(AND('miRNA Table'!$D$4="YES",'miRNA Table'!$D$6="YES"),U69-U$110,U69))</f>
        <v/>
      </c>
      <c r="AT69" s="149" t="str">
        <f>IF(V69="","",IF(AND('miRNA Table'!$D$4="YES",'miRNA Table'!$D$6="YES"),V69-V$110,V69))</f>
        <v/>
      </c>
      <c r="AU69" s="149" t="str">
        <f>IF(W69="","",IF(AND('miRNA Table'!$D$4="YES",'miRNA Table'!$D$6="YES"),W69-W$110,W69))</f>
        <v/>
      </c>
      <c r="AV69" s="149" t="str">
        <f>IF(X69="","",IF(AND('miRNA Table'!$D$4="YES",'miRNA Table'!$D$6="YES"),X69-X$110,X69))</f>
        <v/>
      </c>
      <c r="AW69" s="149" t="str">
        <f>IF(Y69="","",IF(AND('miRNA Table'!$D$4="YES",'miRNA Table'!$D$6="YES"),Y69-Y$110,Y69))</f>
        <v/>
      </c>
      <c r="AX69" s="149" t="str">
        <f>IF(Z69="","",IF(AND('miRNA Table'!$D$4="YES",'miRNA Table'!$D$6="YES"),Z69-Z$110,Z69))</f>
        <v/>
      </c>
      <c r="AY69" s="149" t="str">
        <f>IF(AA69="","",IF(AND('miRNA Table'!$D$4="YES",'miRNA Table'!$D$6="YES"),AA69-AA$110,AA69))</f>
        <v/>
      </c>
      <c r="AZ69" s="150" t="str">
        <f>IF(AB69="","",IF(AND('miRNA Table'!$D$4="YES",'miRNA Table'!$D$6="YES"),AB69-AB$110,AB69))</f>
        <v/>
      </c>
      <c r="BY69" s="68" t="str">
        <f t="shared" ref="BY69:BY99" si="77">A69</f>
        <v>hsa-miR-98-5p</v>
      </c>
      <c r="BZ69" s="69" t="s">
        <v>95</v>
      </c>
      <c r="CA69" s="70">
        <f t="shared" ref="CA69:CA99" si="78">IF(BA$26=0,IF(ISERROR(AC69-BA$28),"",AC69-BA$28),IF(ISERROR(AC69-BA$26),"",AC69-BA$26))</f>
        <v>2.7383333333333297</v>
      </c>
      <c r="CB69" s="70">
        <f t="shared" ref="CB69:CB99" si="79">IF(BB$26=0,IF(ISERROR(AD69-BB$28),"",AD69-BB$28),IF(ISERROR(AD69-BB$26),"",AD69-BB$26))</f>
        <v>2.5233333333333334</v>
      </c>
      <c r="CC69" s="70">
        <f t="shared" ref="CC69:CC99" si="80">IF(BC$26=0,IF(ISERROR(AE69-BC$28),"",AE69-BC$28),IF(ISERROR(AE69-BC$26),"",AE69-BC$26))</f>
        <v>2.5566666666666684</v>
      </c>
      <c r="CD69" s="70" t="str">
        <f t="shared" ref="CD69:CD99" si="81">IF(BD$26=0,IF(ISERROR(AF69-BD$28),"",AF69-BD$28),IF(ISERROR(AF69-BD$26),"",AF69-BD$26))</f>
        <v/>
      </c>
      <c r="CE69" s="70" t="str">
        <f t="shared" ref="CE69:CE99" si="82">IF(BE$26=0,IF(ISERROR(AG69-BE$28),"",AG69-BE$28),IF(ISERROR(AG69-BE$26),"",AG69-BE$26))</f>
        <v/>
      </c>
      <c r="CF69" s="70" t="str">
        <f t="shared" ref="CF69:CF99" si="83">IF(BF$26=0,IF(ISERROR(AH69-BF$28),"",AH69-BF$28),IF(ISERROR(AH69-BF$26),"",AH69-BF$26))</f>
        <v/>
      </c>
      <c r="CG69" s="70" t="str">
        <f t="shared" ref="CG69:CG99" si="84">IF(BG$26=0,IF(ISERROR(AI69-BG$28),"",AI69-BG$28),IF(ISERROR(AI69-BG$26),"",AI69-BG$26))</f>
        <v/>
      </c>
      <c r="CH69" s="70" t="str">
        <f t="shared" ref="CH69:CH99" si="85">IF(BH$26=0,IF(ISERROR(AJ69-BH$28),"",AJ69-BH$28),IF(ISERROR(AJ69-BH$26),"",AJ69-BH$26))</f>
        <v/>
      </c>
      <c r="CI69" s="70" t="str">
        <f t="shared" ref="CI69:CI99" si="86">IF(BI$26=0,IF(ISERROR(AK69-BI$28),"",AK69-BI$28),IF(ISERROR(AK69-BI$26),"",AK69-BI$26))</f>
        <v/>
      </c>
      <c r="CJ69" s="70" t="str">
        <f t="shared" ref="CJ69:CJ99" si="87">IF(BJ$26=0,IF(ISERROR(AL69-BJ$28),"",AL69-BJ$28),IF(ISERROR(AL69-BJ$26),"",AL69-BJ$26))</f>
        <v/>
      </c>
      <c r="CK69" s="70" t="str">
        <f t="shared" ref="CK69:CK99" si="88">IF(BK$26=0,IF(ISERROR(AM69-BK$28),"",AM69-BK$28),IF(ISERROR(AM69-BK$26),"",AM69-BK$26))</f>
        <v/>
      </c>
      <c r="CL69" s="70" t="str">
        <f t="shared" ref="CL69:CL99" si="89">IF(BL$26=0,IF(ISERROR(AN69-BL$28),"",AN69-BL$28),IF(ISERROR(AN69-BL$26),"",AN69-BL$26))</f>
        <v/>
      </c>
      <c r="CM69" s="70">
        <f t="shared" ref="CM69:CM99" si="90">IF(BM$26=0,IF(ISERROR(AO69-BM$28),"",AO69-BM$28),IF(ISERROR(AO69-BM$26),"",AO69-BM$26))</f>
        <v>5.1166666666666636</v>
      </c>
      <c r="CN69" s="70">
        <f t="shared" ref="CN69:CN99" si="91">IF(BN$26=0,IF(ISERROR(AP69-BN$28),"",AP69-BN$28),IF(ISERROR(AP69-BN$26),"",AP69-BN$26))</f>
        <v>5.288333333333334</v>
      </c>
      <c r="CO69" s="70">
        <f t="shared" ref="CO69:CO99" si="92">IF(BO$26=0,IF(ISERROR(AQ69-BO$28),"",AQ69-BO$28),IF(ISERROR(AQ69-BO$26),"",AQ69-BO$26))</f>
        <v>5.2950000000000017</v>
      </c>
      <c r="CP69" s="70" t="str">
        <f t="shared" ref="CP69:CP99" si="93">IF(BP$26=0,IF(ISERROR(AR69-BP$28),"",AR69-BP$28),IF(ISERROR(AR69-BP$26),"",AR69-BP$26))</f>
        <v/>
      </c>
      <c r="CQ69" s="70" t="str">
        <f t="shared" ref="CQ69:CQ99" si="94">IF(BQ$26=0,IF(ISERROR(AS69-BQ$28),"",AS69-BQ$28),IF(ISERROR(AS69-BQ$26),"",AS69-BQ$26))</f>
        <v/>
      </c>
      <c r="CR69" s="70" t="str">
        <f t="shared" ref="CR69:CR99" si="95">IF(BR$26=0,IF(ISERROR(AT69-BR$28),"",AT69-BR$28),IF(ISERROR(AT69-BR$26),"",AT69-BR$26))</f>
        <v/>
      </c>
      <c r="CS69" s="70" t="str">
        <f t="shared" ref="CS69:CS99" si="96">IF(BS$26=0,IF(ISERROR(AU69-BS$28),"",AU69-BS$28),IF(ISERROR(AU69-BS$26),"",AU69-BS$26))</f>
        <v/>
      </c>
      <c r="CT69" s="70" t="str">
        <f t="shared" ref="CT69:CT99" si="97">IF(BT$26=0,IF(ISERROR(AV69-BT$28),"",AV69-BT$28),IF(ISERROR(AV69-BT$26),"",AV69-BT$26))</f>
        <v/>
      </c>
      <c r="CU69" s="70" t="str">
        <f t="shared" ref="CU69:CU99" si="98">IF(BU$26=0,IF(ISERROR(AW69-BU$28),"",AW69-BU$28),IF(ISERROR(AW69-BU$26),"",AW69-BU$26))</f>
        <v/>
      </c>
      <c r="CV69" s="70" t="str">
        <f t="shared" ref="CV69:CV99" si="99">IF(BV$26=0,IF(ISERROR(AX69-BV$28),"",AX69-BV$28),IF(ISERROR(AX69-BV$26),"",AX69-BV$26))</f>
        <v/>
      </c>
      <c r="CW69" s="70" t="str">
        <f t="shared" ref="CW69:CW99" si="100">IF(BW$26=0,IF(ISERROR(AY69-BW$28),"",AY69-BW$28),IF(ISERROR(AY69-BW$26),"",AY69-BW$26))</f>
        <v/>
      </c>
      <c r="CX69" s="70" t="str">
        <f t="shared" ref="CX69:CX99" si="101">IF(BX$26=0,IF(ISERROR(AZ69-BX$28),"",AZ69-BX$28),IF(ISERROR(AZ69-BX$26),"",AZ69-BX$26))</f>
        <v/>
      </c>
      <c r="CY69" s="41">
        <f t="shared" ref="CY69:CY99" si="102">IF(ISERROR(AVERAGE(CA69:CL69)),"N/A",AVERAGE(CA69:CL69))</f>
        <v>2.6061111111111104</v>
      </c>
      <c r="CZ69" s="41">
        <f t="shared" ref="CZ69:CZ99" si="103">IF(ISERROR(AVERAGE(CM69:CX69)),"N/A",AVERAGE(CM69:CX69))</f>
        <v>5.2333333333333334</v>
      </c>
      <c r="DA69" s="71" t="str">
        <f t="shared" ref="DA69:DA99" si="104">A69</f>
        <v>hsa-miR-98-5p</v>
      </c>
      <c r="DB69" s="69" t="s">
        <v>185</v>
      </c>
      <c r="DC69" s="72">
        <f t="shared" si="67"/>
        <v>0.1498578607057226</v>
      </c>
      <c r="DD69" s="72">
        <f t="shared" si="68"/>
        <v>0.17394060552230203</v>
      </c>
      <c r="DE69" s="72">
        <f t="shared" si="69"/>
        <v>0.1699677966016061</v>
      </c>
      <c r="DF69" s="72" t="str">
        <f t="shared" si="70"/>
        <v/>
      </c>
      <c r="DG69" s="72" t="str">
        <f t="shared" si="71"/>
        <v/>
      </c>
      <c r="DH69" s="72" t="str">
        <f t="shared" si="72"/>
        <v/>
      </c>
      <c r="DI69" s="72" t="str">
        <f t="shared" si="73"/>
        <v/>
      </c>
      <c r="DJ69" s="72" t="str">
        <f t="shared" si="74"/>
        <v/>
      </c>
      <c r="DK69" s="72" t="str">
        <f t="shared" si="75"/>
        <v/>
      </c>
      <c r="DL69" s="72" t="str">
        <f t="shared" si="76"/>
        <v/>
      </c>
      <c r="DM69" s="72" t="str">
        <f t="shared" ref="DM69:DM99" si="105">IF(CK69="","",POWER(2, -CK69))</f>
        <v/>
      </c>
      <c r="DN69" s="72" t="str">
        <f t="shared" ref="DN69:DN99" si="106">IF(CL69="","",POWER(2, -CL69))</f>
        <v/>
      </c>
      <c r="DO69" s="72">
        <f t="shared" si="66"/>
        <v>2.8822381049560669E-2</v>
      </c>
      <c r="DP69" s="72">
        <f t="shared" si="65"/>
        <v>2.5588983814388643E-2</v>
      </c>
      <c r="DQ69" s="72">
        <f t="shared" si="65"/>
        <v>2.547101038758201E-2</v>
      </c>
      <c r="DR69" s="72" t="str">
        <f t="shared" si="65"/>
        <v/>
      </c>
      <c r="DS69" s="72" t="str">
        <f t="shared" si="65"/>
        <v/>
      </c>
      <c r="DT69" s="72" t="str">
        <f t="shared" si="65"/>
        <v/>
      </c>
      <c r="DU69" s="72" t="str">
        <f t="shared" si="50"/>
        <v/>
      </c>
      <c r="DV69" s="72" t="str">
        <f t="shared" si="50"/>
        <v/>
      </c>
      <c r="DW69" s="72" t="str">
        <f t="shared" si="50"/>
        <v/>
      </c>
      <c r="DX69" s="72" t="str">
        <f t="shared" si="48"/>
        <v/>
      </c>
      <c r="DY69" s="72" t="str">
        <f t="shared" ref="DY69:DY99" si="107">IF(CW69="","",POWER(2, -CW69))</f>
        <v/>
      </c>
      <c r="DZ69" s="72" t="str">
        <f t="shared" ref="DZ69:DZ99" si="108">IF(CX69="","",POWER(2, -CX69))</f>
        <v/>
      </c>
    </row>
    <row r="70" spans="1:130" ht="15" customHeight="1" x14ac:dyDescent="0.25">
      <c r="A70" s="76" t="str">
        <f>'miRNA Table'!B69</f>
        <v>hsa-miR-34a-5p</v>
      </c>
      <c r="B70" s="69" t="s">
        <v>96</v>
      </c>
      <c r="C70" s="70">
        <f>IF('Test Sample Data'!C69="","",IF(SUM('Test Sample Data'!C$3:C$98)&gt;10,IF(AND(ISNUMBER('Test Sample Data'!C69),'Test Sample Data'!C69&lt;$C$108, 'Test Sample Data'!C69&gt;0),'Test Sample Data'!C69,$C$108),""))</f>
        <v>22.15</v>
      </c>
      <c r="D70" s="70">
        <f>IF('Test Sample Data'!D69="","",IF(SUM('Test Sample Data'!D$3:D$98)&gt;10,IF(AND(ISNUMBER('Test Sample Data'!D69),'Test Sample Data'!D69&lt;$C$108, 'Test Sample Data'!D69&gt;0),'Test Sample Data'!D69,$C$108),""))</f>
        <v>22.28</v>
      </c>
      <c r="E70" s="70">
        <f>IF('Test Sample Data'!E69="","",IF(SUM('Test Sample Data'!E$3:E$98)&gt;10,IF(AND(ISNUMBER('Test Sample Data'!E69),'Test Sample Data'!E69&lt;$C$108, 'Test Sample Data'!E69&gt;0),'Test Sample Data'!E69,$C$108),""))</f>
        <v>22.24</v>
      </c>
      <c r="F70" s="70" t="str">
        <f>IF('Test Sample Data'!F69="","",IF(SUM('Test Sample Data'!F$3:F$98)&gt;10,IF(AND(ISNUMBER('Test Sample Data'!F69),'Test Sample Data'!F69&lt;$C$108, 'Test Sample Data'!F69&gt;0),'Test Sample Data'!F69,$C$108),""))</f>
        <v/>
      </c>
      <c r="G70" s="70" t="str">
        <f>IF('Test Sample Data'!G69="","",IF(SUM('Test Sample Data'!G$3:G$98)&gt;10,IF(AND(ISNUMBER('Test Sample Data'!G69),'Test Sample Data'!G69&lt;$C$108, 'Test Sample Data'!G69&gt;0),'Test Sample Data'!G69,$C$108),""))</f>
        <v/>
      </c>
      <c r="H70" s="70" t="str">
        <f>IF('Test Sample Data'!H69="","",IF(SUM('Test Sample Data'!H$3:H$98)&gt;10,IF(AND(ISNUMBER('Test Sample Data'!H69),'Test Sample Data'!H69&lt;$C$108, 'Test Sample Data'!H69&gt;0),'Test Sample Data'!H69,$C$108),""))</f>
        <v/>
      </c>
      <c r="I70" s="70" t="str">
        <f>IF('Test Sample Data'!I69="","",IF(SUM('Test Sample Data'!I$3:I$98)&gt;10,IF(AND(ISNUMBER('Test Sample Data'!I69),'Test Sample Data'!I69&lt;$C$108, 'Test Sample Data'!I69&gt;0),'Test Sample Data'!I69,$C$108),""))</f>
        <v/>
      </c>
      <c r="J70" s="70" t="str">
        <f>IF('Test Sample Data'!J69="","",IF(SUM('Test Sample Data'!J$3:J$98)&gt;10,IF(AND(ISNUMBER('Test Sample Data'!J69),'Test Sample Data'!J69&lt;$C$108, 'Test Sample Data'!J69&gt;0),'Test Sample Data'!J69,$C$108),""))</f>
        <v/>
      </c>
      <c r="K70" s="70" t="str">
        <f>IF('Test Sample Data'!K69="","",IF(SUM('Test Sample Data'!K$3:K$98)&gt;10,IF(AND(ISNUMBER('Test Sample Data'!K69),'Test Sample Data'!K69&lt;$C$108, 'Test Sample Data'!K69&gt;0),'Test Sample Data'!K69,$C$108),""))</f>
        <v/>
      </c>
      <c r="L70" s="70" t="str">
        <f>IF('Test Sample Data'!L69="","",IF(SUM('Test Sample Data'!L$3:L$98)&gt;10,IF(AND(ISNUMBER('Test Sample Data'!L69),'Test Sample Data'!L69&lt;$C$108, 'Test Sample Data'!L69&gt;0),'Test Sample Data'!L69,$C$108),""))</f>
        <v/>
      </c>
      <c r="M70" s="70" t="str">
        <f>IF('Test Sample Data'!M69="","",IF(SUM('Test Sample Data'!M$3:M$98)&gt;10,IF(AND(ISNUMBER('Test Sample Data'!M69),'Test Sample Data'!M69&lt;$C$108, 'Test Sample Data'!M69&gt;0),'Test Sample Data'!M69,$C$108),""))</f>
        <v/>
      </c>
      <c r="N70" s="70" t="str">
        <f>IF('Test Sample Data'!N69="","",IF(SUM('Test Sample Data'!N$3:N$98)&gt;10,IF(AND(ISNUMBER('Test Sample Data'!N69),'Test Sample Data'!N69&lt;$C$108, 'Test Sample Data'!N69&gt;0),'Test Sample Data'!N69,$C$108),""))</f>
        <v/>
      </c>
      <c r="O70" s="69" t="str">
        <f>'miRNA Table'!B69</f>
        <v>hsa-miR-34a-5p</v>
      </c>
      <c r="P70" s="69" t="s">
        <v>96</v>
      </c>
      <c r="Q70" s="70">
        <f>IF('Control Sample Data'!C69="","",IF(SUM('Control Sample Data'!C$3:C$98)&gt;10,IF(AND(ISNUMBER('Control Sample Data'!C69),'Control Sample Data'!C69&lt;$C$108, 'Control Sample Data'!C69&gt;0),'Control Sample Data'!C69,$C$108),""))</f>
        <v>21.45</v>
      </c>
      <c r="R70" s="70">
        <f>IF('Control Sample Data'!D69="","",IF(SUM('Control Sample Data'!D$3:D$98)&gt;10,IF(AND(ISNUMBER('Control Sample Data'!D69),'Control Sample Data'!D69&lt;$C$108, 'Control Sample Data'!D69&gt;0),'Control Sample Data'!D69,$C$108),""))</f>
        <v>21.55</v>
      </c>
      <c r="S70" s="70">
        <f>IF('Control Sample Data'!E69="","",IF(SUM('Control Sample Data'!E$3:E$98)&gt;10,IF(AND(ISNUMBER('Control Sample Data'!E69),'Control Sample Data'!E69&lt;$C$108, 'Control Sample Data'!E69&gt;0),'Control Sample Data'!E69,$C$108),""))</f>
        <v>21.4</v>
      </c>
      <c r="T70" s="70" t="str">
        <f>IF('Control Sample Data'!F69="","",IF(SUM('Control Sample Data'!F$3:F$98)&gt;10,IF(AND(ISNUMBER('Control Sample Data'!F69),'Control Sample Data'!F69&lt;$C$108, 'Control Sample Data'!F69&gt;0),'Control Sample Data'!F69,$C$108),""))</f>
        <v/>
      </c>
      <c r="U70" s="70" t="str">
        <f>IF('Control Sample Data'!G69="","",IF(SUM('Control Sample Data'!G$3:G$98)&gt;10,IF(AND(ISNUMBER('Control Sample Data'!G69),'Control Sample Data'!G69&lt;$C$108, 'Control Sample Data'!G69&gt;0),'Control Sample Data'!G69,$C$108),""))</f>
        <v/>
      </c>
      <c r="V70" s="70" t="str">
        <f>IF('Control Sample Data'!H69="","",IF(SUM('Control Sample Data'!H$3:H$98)&gt;10,IF(AND(ISNUMBER('Control Sample Data'!H69),'Control Sample Data'!H69&lt;$C$108, 'Control Sample Data'!H69&gt;0),'Control Sample Data'!H69,$C$108),""))</f>
        <v/>
      </c>
      <c r="W70" s="70" t="str">
        <f>IF('Control Sample Data'!I69="","",IF(SUM('Control Sample Data'!I$3:I$98)&gt;10,IF(AND(ISNUMBER('Control Sample Data'!I69),'Control Sample Data'!I69&lt;$C$108, 'Control Sample Data'!I69&gt;0),'Control Sample Data'!I69,$C$108),""))</f>
        <v/>
      </c>
      <c r="X70" s="70" t="str">
        <f>IF('Control Sample Data'!J69="","",IF(SUM('Control Sample Data'!J$3:J$98)&gt;10,IF(AND(ISNUMBER('Control Sample Data'!J69),'Control Sample Data'!J69&lt;$C$108, 'Control Sample Data'!J69&gt;0),'Control Sample Data'!J69,$C$108),""))</f>
        <v/>
      </c>
      <c r="Y70" s="70" t="str">
        <f>IF('Control Sample Data'!K69="","",IF(SUM('Control Sample Data'!K$3:K$98)&gt;10,IF(AND(ISNUMBER('Control Sample Data'!K69),'Control Sample Data'!K69&lt;$C$108, 'Control Sample Data'!K69&gt;0),'Control Sample Data'!K69,$C$108),""))</f>
        <v/>
      </c>
      <c r="Z70" s="70" t="str">
        <f>IF('Control Sample Data'!L69="","",IF(SUM('Control Sample Data'!L$3:L$98)&gt;10,IF(AND(ISNUMBER('Control Sample Data'!L69),'Control Sample Data'!L69&lt;$C$108, 'Control Sample Data'!L69&gt;0),'Control Sample Data'!L69,$C$108),""))</f>
        <v/>
      </c>
      <c r="AA70" s="70" t="str">
        <f>IF('Control Sample Data'!M69="","",IF(SUM('Control Sample Data'!M$3:M$98)&gt;10,IF(AND(ISNUMBER('Control Sample Data'!M69),'Control Sample Data'!M69&lt;$C$108, 'Control Sample Data'!M69&gt;0),'Control Sample Data'!M69,$C$108),""))</f>
        <v/>
      </c>
      <c r="AB70" s="137" t="str">
        <f>IF('Control Sample Data'!N69="","",IF(SUM('Control Sample Data'!N$3:N$98)&gt;10,IF(AND(ISNUMBER('Control Sample Data'!N69),'Control Sample Data'!N69&lt;$C$108, 'Control Sample Data'!N69&gt;0),'Control Sample Data'!N69,$C$108),""))</f>
        <v/>
      </c>
      <c r="AC70" s="142">
        <f>IF(C70="","",IF(AND('miRNA Table'!$D$4="YES",'miRNA Table'!$D$6="YES"),C70-C$110,C70))</f>
        <v>22.15</v>
      </c>
      <c r="AD70" s="143">
        <f>IF(D70="","",IF(AND('miRNA Table'!$D$4="YES",'miRNA Table'!$D$6="YES"),D70-D$110,D70))</f>
        <v>22.28</v>
      </c>
      <c r="AE70" s="143">
        <f>IF(E70="","",IF(AND('miRNA Table'!$D$4="YES",'miRNA Table'!$D$6="YES"),E70-E$110,E70))</f>
        <v>22.24</v>
      </c>
      <c r="AF70" s="143" t="str">
        <f>IF(F70="","",IF(AND('miRNA Table'!$D$4="YES",'miRNA Table'!$D$6="YES"),F70-F$110,F70))</f>
        <v/>
      </c>
      <c r="AG70" s="143" t="str">
        <f>IF(G70="","",IF(AND('miRNA Table'!$D$4="YES",'miRNA Table'!$D$6="YES"),G70-G$110,G70))</f>
        <v/>
      </c>
      <c r="AH70" s="143" t="str">
        <f>IF(H70="","",IF(AND('miRNA Table'!$D$4="YES",'miRNA Table'!$D$6="YES"),H70-H$110,H70))</f>
        <v/>
      </c>
      <c r="AI70" s="143" t="str">
        <f>IF(I70="","",IF(AND('miRNA Table'!$D$4="YES",'miRNA Table'!$D$6="YES"),I70-I$110,I70))</f>
        <v/>
      </c>
      <c r="AJ70" s="143" t="str">
        <f>IF(J70="","",IF(AND('miRNA Table'!$D$4="YES",'miRNA Table'!$D$6="YES"),J70-J$110,J70))</f>
        <v/>
      </c>
      <c r="AK70" s="143" t="str">
        <f>IF(K70="","",IF(AND('miRNA Table'!$D$4="YES",'miRNA Table'!$D$6="YES"),K70-K$110,K70))</f>
        <v/>
      </c>
      <c r="AL70" s="143" t="str">
        <f>IF(L70="","",IF(AND('miRNA Table'!$D$4="YES",'miRNA Table'!$D$6="YES"),L70-L$110,L70))</f>
        <v/>
      </c>
      <c r="AM70" s="143" t="str">
        <f>IF(M70="","",IF(AND('miRNA Table'!$D$4="YES",'miRNA Table'!$D$6="YES"),M70-M$110,M70))</f>
        <v/>
      </c>
      <c r="AN70" s="144" t="str">
        <f>IF(N70="","",IF(AND('miRNA Table'!$D$4="YES",'miRNA Table'!$D$6="YES"),N70-N$110,N70))</f>
        <v/>
      </c>
      <c r="AO70" s="148">
        <f>IF(Q70="","",IF(AND('miRNA Table'!$D$4="YES",'miRNA Table'!$D$6="YES"),Q70-Q$110,Q70))</f>
        <v>21.45</v>
      </c>
      <c r="AP70" s="149">
        <f>IF(R70="","",IF(AND('miRNA Table'!$D$4="YES",'miRNA Table'!$D$6="YES"),R70-R$110,R70))</f>
        <v>21.55</v>
      </c>
      <c r="AQ70" s="149">
        <f>IF(S70="","",IF(AND('miRNA Table'!$D$4="YES",'miRNA Table'!$D$6="YES"),S70-S$110,S70))</f>
        <v>21.4</v>
      </c>
      <c r="AR70" s="149" t="str">
        <f>IF(T70="","",IF(AND('miRNA Table'!$D$4="YES",'miRNA Table'!$D$6="YES"),T70-T$110,T70))</f>
        <v/>
      </c>
      <c r="AS70" s="149" t="str">
        <f>IF(U70="","",IF(AND('miRNA Table'!$D$4="YES",'miRNA Table'!$D$6="YES"),U70-U$110,U70))</f>
        <v/>
      </c>
      <c r="AT70" s="149" t="str">
        <f>IF(V70="","",IF(AND('miRNA Table'!$D$4="YES",'miRNA Table'!$D$6="YES"),V70-V$110,V70))</f>
        <v/>
      </c>
      <c r="AU70" s="149" t="str">
        <f>IF(W70="","",IF(AND('miRNA Table'!$D$4="YES",'miRNA Table'!$D$6="YES"),W70-W$110,W70))</f>
        <v/>
      </c>
      <c r="AV70" s="149" t="str">
        <f>IF(X70="","",IF(AND('miRNA Table'!$D$4="YES",'miRNA Table'!$D$6="YES"),X70-X$110,X70))</f>
        <v/>
      </c>
      <c r="AW70" s="149" t="str">
        <f>IF(Y70="","",IF(AND('miRNA Table'!$D$4="YES",'miRNA Table'!$D$6="YES"),Y70-Y$110,Y70))</f>
        <v/>
      </c>
      <c r="AX70" s="149" t="str">
        <f>IF(Z70="","",IF(AND('miRNA Table'!$D$4="YES",'miRNA Table'!$D$6="YES"),Z70-Z$110,Z70))</f>
        <v/>
      </c>
      <c r="AY70" s="149" t="str">
        <f>IF(AA70="","",IF(AND('miRNA Table'!$D$4="YES",'miRNA Table'!$D$6="YES"),AA70-AA$110,AA70))</f>
        <v/>
      </c>
      <c r="AZ70" s="150" t="str">
        <f>IF(AB70="","",IF(AND('miRNA Table'!$D$4="YES",'miRNA Table'!$D$6="YES"),AB70-AB$110,AB70))</f>
        <v/>
      </c>
      <c r="BY70" s="68" t="str">
        <f t="shared" si="77"/>
        <v>hsa-miR-34a-5p</v>
      </c>
      <c r="BZ70" s="69" t="s">
        <v>96</v>
      </c>
      <c r="CA70" s="70">
        <f t="shared" si="78"/>
        <v>2.6183333333333287</v>
      </c>
      <c r="CB70" s="70">
        <f t="shared" si="79"/>
        <v>2.653333333333336</v>
      </c>
      <c r="CC70" s="70">
        <f t="shared" si="80"/>
        <v>2.6566666666666663</v>
      </c>
      <c r="CD70" s="70" t="str">
        <f t="shared" si="81"/>
        <v/>
      </c>
      <c r="CE70" s="70" t="str">
        <f t="shared" si="82"/>
        <v/>
      </c>
      <c r="CF70" s="70" t="str">
        <f t="shared" si="83"/>
        <v/>
      </c>
      <c r="CG70" s="70" t="str">
        <f t="shared" si="84"/>
        <v/>
      </c>
      <c r="CH70" s="70" t="str">
        <f t="shared" si="85"/>
        <v/>
      </c>
      <c r="CI70" s="70" t="str">
        <f t="shared" si="86"/>
        <v/>
      </c>
      <c r="CJ70" s="70" t="str">
        <f t="shared" si="87"/>
        <v/>
      </c>
      <c r="CK70" s="70" t="str">
        <f t="shared" si="88"/>
        <v/>
      </c>
      <c r="CL70" s="70" t="str">
        <f t="shared" si="89"/>
        <v/>
      </c>
      <c r="CM70" s="70">
        <f t="shared" si="90"/>
        <v>1.596666666666664</v>
      </c>
      <c r="CN70" s="70">
        <f t="shared" si="91"/>
        <v>1.8183333333333351</v>
      </c>
      <c r="CO70" s="70">
        <f t="shared" si="92"/>
        <v>1.504999999999999</v>
      </c>
      <c r="CP70" s="70" t="str">
        <f t="shared" si="93"/>
        <v/>
      </c>
      <c r="CQ70" s="70" t="str">
        <f t="shared" si="94"/>
        <v/>
      </c>
      <c r="CR70" s="70" t="str">
        <f t="shared" si="95"/>
        <v/>
      </c>
      <c r="CS70" s="70" t="str">
        <f t="shared" si="96"/>
        <v/>
      </c>
      <c r="CT70" s="70" t="str">
        <f t="shared" si="97"/>
        <v/>
      </c>
      <c r="CU70" s="70" t="str">
        <f t="shared" si="98"/>
        <v/>
      </c>
      <c r="CV70" s="70" t="str">
        <f t="shared" si="99"/>
        <v/>
      </c>
      <c r="CW70" s="70" t="str">
        <f t="shared" si="100"/>
        <v/>
      </c>
      <c r="CX70" s="70" t="str">
        <f t="shared" si="101"/>
        <v/>
      </c>
      <c r="CY70" s="41">
        <f t="shared" si="102"/>
        <v>2.642777777777777</v>
      </c>
      <c r="CZ70" s="41">
        <f t="shared" si="103"/>
        <v>1.6399999999999995</v>
      </c>
      <c r="DA70" s="71" t="str">
        <f t="shared" si="104"/>
        <v>hsa-miR-34a-5p</v>
      </c>
      <c r="DB70" s="69" t="s">
        <v>186</v>
      </c>
      <c r="DC70" s="72">
        <f t="shared" si="67"/>
        <v>0.16285576165248275</v>
      </c>
      <c r="DD70" s="72">
        <f t="shared" si="68"/>
        <v>0.15895239579822507</v>
      </c>
      <c r="DE70" s="72">
        <f t="shared" si="69"/>
        <v>0.15858556172811641</v>
      </c>
      <c r="DF70" s="72" t="str">
        <f t="shared" si="70"/>
        <v/>
      </c>
      <c r="DG70" s="72" t="str">
        <f t="shared" si="71"/>
        <v/>
      </c>
      <c r="DH70" s="72" t="str">
        <f t="shared" si="72"/>
        <v/>
      </c>
      <c r="DI70" s="72" t="str">
        <f t="shared" si="73"/>
        <v/>
      </c>
      <c r="DJ70" s="72" t="str">
        <f t="shared" si="74"/>
        <v/>
      </c>
      <c r="DK70" s="72" t="str">
        <f t="shared" si="75"/>
        <v/>
      </c>
      <c r="DL70" s="72" t="str">
        <f t="shared" si="76"/>
        <v/>
      </c>
      <c r="DM70" s="72" t="str">
        <f t="shared" si="105"/>
        <v/>
      </c>
      <c r="DN70" s="72" t="str">
        <f t="shared" si="106"/>
        <v/>
      </c>
      <c r="DO70" s="72">
        <f t="shared" ref="DO70:DO92" si="109">IF(CM70="","",POWER(2, -CM70))</f>
        <v>0.33064003653063545</v>
      </c>
      <c r="DP70" s="72">
        <f t="shared" si="65"/>
        <v>0.28354835008517504</v>
      </c>
      <c r="DQ70" s="72">
        <f t="shared" si="65"/>
        <v>0.35233018878550509</v>
      </c>
      <c r="DR70" s="72" t="str">
        <f t="shared" si="65"/>
        <v/>
      </c>
      <c r="DS70" s="72" t="str">
        <f t="shared" si="65"/>
        <v/>
      </c>
      <c r="DT70" s="72" t="str">
        <f t="shared" si="65"/>
        <v/>
      </c>
      <c r="DU70" s="72" t="str">
        <f t="shared" si="50"/>
        <v/>
      </c>
      <c r="DV70" s="72" t="str">
        <f t="shared" si="50"/>
        <v/>
      </c>
      <c r="DW70" s="72" t="str">
        <f t="shared" si="50"/>
        <v/>
      </c>
      <c r="DX70" s="72" t="str">
        <f t="shared" si="48"/>
        <v/>
      </c>
      <c r="DY70" s="72" t="str">
        <f t="shared" si="107"/>
        <v/>
      </c>
      <c r="DZ70" s="72" t="str">
        <f t="shared" si="108"/>
        <v/>
      </c>
    </row>
    <row r="71" spans="1:130" ht="15" customHeight="1" x14ac:dyDescent="0.25">
      <c r="A71" s="76" t="str">
        <f>'miRNA Table'!B70</f>
        <v>hsa-miR-25-3p</v>
      </c>
      <c r="B71" s="69" t="s">
        <v>97</v>
      </c>
      <c r="C71" s="70">
        <f>IF('Test Sample Data'!C70="","",IF(SUM('Test Sample Data'!C$3:C$98)&gt;10,IF(AND(ISNUMBER('Test Sample Data'!C70),'Test Sample Data'!C70&lt;$C$108, 'Test Sample Data'!C70&gt;0),'Test Sample Data'!C70,$C$108),""))</f>
        <v>35</v>
      </c>
      <c r="D71" s="70">
        <f>IF('Test Sample Data'!D70="","",IF(SUM('Test Sample Data'!D$3:D$98)&gt;10,IF(AND(ISNUMBER('Test Sample Data'!D70),'Test Sample Data'!D70&lt;$C$108, 'Test Sample Data'!D70&gt;0),'Test Sample Data'!D70,$C$108),""))</f>
        <v>35</v>
      </c>
      <c r="E71" s="70">
        <f>IF('Test Sample Data'!E70="","",IF(SUM('Test Sample Data'!E$3:E$98)&gt;10,IF(AND(ISNUMBER('Test Sample Data'!E70),'Test Sample Data'!E70&lt;$C$108, 'Test Sample Data'!E70&gt;0),'Test Sample Data'!E70,$C$108),""))</f>
        <v>35</v>
      </c>
      <c r="F71" s="70" t="str">
        <f>IF('Test Sample Data'!F70="","",IF(SUM('Test Sample Data'!F$3:F$98)&gt;10,IF(AND(ISNUMBER('Test Sample Data'!F70),'Test Sample Data'!F70&lt;$C$108, 'Test Sample Data'!F70&gt;0),'Test Sample Data'!F70,$C$108),""))</f>
        <v/>
      </c>
      <c r="G71" s="70" t="str">
        <f>IF('Test Sample Data'!G70="","",IF(SUM('Test Sample Data'!G$3:G$98)&gt;10,IF(AND(ISNUMBER('Test Sample Data'!G70),'Test Sample Data'!G70&lt;$C$108, 'Test Sample Data'!G70&gt;0),'Test Sample Data'!G70,$C$108),""))</f>
        <v/>
      </c>
      <c r="H71" s="70" t="str">
        <f>IF('Test Sample Data'!H70="","",IF(SUM('Test Sample Data'!H$3:H$98)&gt;10,IF(AND(ISNUMBER('Test Sample Data'!H70),'Test Sample Data'!H70&lt;$C$108, 'Test Sample Data'!H70&gt;0),'Test Sample Data'!H70,$C$108),""))</f>
        <v/>
      </c>
      <c r="I71" s="70" t="str">
        <f>IF('Test Sample Data'!I70="","",IF(SUM('Test Sample Data'!I$3:I$98)&gt;10,IF(AND(ISNUMBER('Test Sample Data'!I70),'Test Sample Data'!I70&lt;$C$108, 'Test Sample Data'!I70&gt;0),'Test Sample Data'!I70,$C$108),""))</f>
        <v/>
      </c>
      <c r="J71" s="70" t="str">
        <f>IF('Test Sample Data'!J70="","",IF(SUM('Test Sample Data'!J$3:J$98)&gt;10,IF(AND(ISNUMBER('Test Sample Data'!J70),'Test Sample Data'!J70&lt;$C$108, 'Test Sample Data'!J70&gt;0),'Test Sample Data'!J70,$C$108),""))</f>
        <v/>
      </c>
      <c r="K71" s="70" t="str">
        <f>IF('Test Sample Data'!K70="","",IF(SUM('Test Sample Data'!K$3:K$98)&gt;10,IF(AND(ISNUMBER('Test Sample Data'!K70),'Test Sample Data'!K70&lt;$C$108, 'Test Sample Data'!K70&gt;0),'Test Sample Data'!K70,$C$108),""))</f>
        <v/>
      </c>
      <c r="L71" s="70" t="str">
        <f>IF('Test Sample Data'!L70="","",IF(SUM('Test Sample Data'!L$3:L$98)&gt;10,IF(AND(ISNUMBER('Test Sample Data'!L70),'Test Sample Data'!L70&lt;$C$108, 'Test Sample Data'!L70&gt;0),'Test Sample Data'!L70,$C$108),""))</f>
        <v/>
      </c>
      <c r="M71" s="70" t="str">
        <f>IF('Test Sample Data'!M70="","",IF(SUM('Test Sample Data'!M$3:M$98)&gt;10,IF(AND(ISNUMBER('Test Sample Data'!M70),'Test Sample Data'!M70&lt;$C$108, 'Test Sample Data'!M70&gt;0),'Test Sample Data'!M70,$C$108),""))</f>
        <v/>
      </c>
      <c r="N71" s="70" t="str">
        <f>IF('Test Sample Data'!N70="","",IF(SUM('Test Sample Data'!N$3:N$98)&gt;10,IF(AND(ISNUMBER('Test Sample Data'!N70),'Test Sample Data'!N70&lt;$C$108, 'Test Sample Data'!N70&gt;0),'Test Sample Data'!N70,$C$108),""))</f>
        <v/>
      </c>
      <c r="O71" s="69" t="str">
        <f>'miRNA Table'!B70</f>
        <v>hsa-miR-25-3p</v>
      </c>
      <c r="P71" s="69" t="s">
        <v>97</v>
      </c>
      <c r="Q71" s="70">
        <f>IF('Control Sample Data'!C70="","",IF(SUM('Control Sample Data'!C$3:C$98)&gt;10,IF(AND(ISNUMBER('Control Sample Data'!C70),'Control Sample Data'!C70&lt;$C$108, 'Control Sample Data'!C70&gt;0),'Control Sample Data'!C70,$C$108),""))</f>
        <v>35</v>
      </c>
      <c r="R71" s="70">
        <f>IF('Control Sample Data'!D70="","",IF(SUM('Control Sample Data'!D$3:D$98)&gt;10,IF(AND(ISNUMBER('Control Sample Data'!D70),'Control Sample Data'!D70&lt;$C$108, 'Control Sample Data'!D70&gt;0),'Control Sample Data'!D70,$C$108),""))</f>
        <v>35</v>
      </c>
      <c r="S71" s="70">
        <f>IF('Control Sample Data'!E70="","",IF(SUM('Control Sample Data'!E$3:E$98)&gt;10,IF(AND(ISNUMBER('Control Sample Data'!E70),'Control Sample Data'!E70&lt;$C$108, 'Control Sample Data'!E70&gt;0),'Control Sample Data'!E70,$C$108),""))</f>
        <v>35</v>
      </c>
      <c r="T71" s="70" t="str">
        <f>IF('Control Sample Data'!F70="","",IF(SUM('Control Sample Data'!F$3:F$98)&gt;10,IF(AND(ISNUMBER('Control Sample Data'!F70),'Control Sample Data'!F70&lt;$C$108, 'Control Sample Data'!F70&gt;0),'Control Sample Data'!F70,$C$108),""))</f>
        <v/>
      </c>
      <c r="U71" s="70" t="str">
        <f>IF('Control Sample Data'!G70="","",IF(SUM('Control Sample Data'!G$3:G$98)&gt;10,IF(AND(ISNUMBER('Control Sample Data'!G70),'Control Sample Data'!G70&lt;$C$108, 'Control Sample Data'!G70&gt;0),'Control Sample Data'!G70,$C$108),""))</f>
        <v/>
      </c>
      <c r="V71" s="70" t="str">
        <f>IF('Control Sample Data'!H70="","",IF(SUM('Control Sample Data'!H$3:H$98)&gt;10,IF(AND(ISNUMBER('Control Sample Data'!H70),'Control Sample Data'!H70&lt;$C$108, 'Control Sample Data'!H70&gt;0),'Control Sample Data'!H70,$C$108),""))</f>
        <v/>
      </c>
      <c r="W71" s="70" t="str">
        <f>IF('Control Sample Data'!I70="","",IF(SUM('Control Sample Data'!I$3:I$98)&gt;10,IF(AND(ISNUMBER('Control Sample Data'!I70),'Control Sample Data'!I70&lt;$C$108, 'Control Sample Data'!I70&gt;0),'Control Sample Data'!I70,$C$108),""))</f>
        <v/>
      </c>
      <c r="X71" s="70" t="str">
        <f>IF('Control Sample Data'!J70="","",IF(SUM('Control Sample Data'!J$3:J$98)&gt;10,IF(AND(ISNUMBER('Control Sample Data'!J70),'Control Sample Data'!J70&lt;$C$108, 'Control Sample Data'!J70&gt;0),'Control Sample Data'!J70,$C$108),""))</f>
        <v/>
      </c>
      <c r="Y71" s="70" t="str">
        <f>IF('Control Sample Data'!K70="","",IF(SUM('Control Sample Data'!K$3:K$98)&gt;10,IF(AND(ISNUMBER('Control Sample Data'!K70),'Control Sample Data'!K70&lt;$C$108, 'Control Sample Data'!K70&gt;0),'Control Sample Data'!K70,$C$108),""))</f>
        <v/>
      </c>
      <c r="Z71" s="70" t="str">
        <f>IF('Control Sample Data'!L70="","",IF(SUM('Control Sample Data'!L$3:L$98)&gt;10,IF(AND(ISNUMBER('Control Sample Data'!L70),'Control Sample Data'!L70&lt;$C$108, 'Control Sample Data'!L70&gt;0),'Control Sample Data'!L70,$C$108),""))</f>
        <v/>
      </c>
      <c r="AA71" s="70" t="str">
        <f>IF('Control Sample Data'!M70="","",IF(SUM('Control Sample Data'!M$3:M$98)&gt;10,IF(AND(ISNUMBER('Control Sample Data'!M70),'Control Sample Data'!M70&lt;$C$108, 'Control Sample Data'!M70&gt;0),'Control Sample Data'!M70,$C$108),""))</f>
        <v/>
      </c>
      <c r="AB71" s="137" t="str">
        <f>IF('Control Sample Data'!N70="","",IF(SUM('Control Sample Data'!N$3:N$98)&gt;10,IF(AND(ISNUMBER('Control Sample Data'!N70),'Control Sample Data'!N70&lt;$C$108, 'Control Sample Data'!N70&gt;0),'Control Sample Data'!N70,$C$108),""))</f>
        <v/>
      </c>
      <c r="AC71" s="142">
        <f>IF(C71="","",IF(AND('miRNA Table'!$D$4="YES",'miRNA Table'!$D$6="YES"),C71-C$110,C71))</f>
        <v>35</v>
      </c>
      <c r="AD71" s="143">
        <f>IF(D71="","",IF(AND('miRNA Table'!$D$4="YES",'miRNA Table'!$D$6="YES"),D71-D$110,D71))</f>
        <v>35</v>
      </c>
      <c r="AE71" s="143">
        <f>IF(E71="","",IF(AND('miRNA Table'!$D$4="YES",'miRNA Table'!$D$6="YES"),E71-E$110,E71))</f>
        <v>35</v>
      </c>
      <c r="AF71" s="143" t="str">
        <f>IF(F71="","",IF(AND('miRNA Table'!$D$4="YES",'miRNA Table'!$D$6="YES"),F71-F$110,F71))</f>
        <v/>
      </c>
      <c r="AG71" s="143" t="str">
        <f>IF(G71="","",IF(AND('miRNA Table'!$D$4="YES",'miRNA Table'!$D$6="YES"),G71-G$110,G71))</f>
        <v/>
      </c>
      <c r="AH71" s="143" t="str">
        <f>IF(H71="","",IF(AND('miRNA Table'!$D$4="YES",'miRNA Table'!$D$6="YES"),H71-H$110,H71))</f>
        <v/>
      </c>
      <c r="AI71" s="143" t="str">
        <f>IF(I71="","",IF(AND('miRNA Table'!$D$4="YES",'miRNA Table'!$D$6="YES"),I71-I$110,I71))</f>
        <v/>
      </c>
      <c r="AJ71" s="143" t="str">
        <f>IF(J71="","",IF(AND('miRNA Table'!$D$4="YES",'miRNA Table'!$D$6="YES"),J71-J$110,J71))</f>
        <v/>
      </c>
      <c r="AK71" s="143" t="str">
        <f>IF(K71="","",IF(AND('miRNA Table'!$D$4="YES",'miRNA Table'!$D$6="YES"),K71-K$110,K71))</f>
        <v/>
      </c>
      <c r="AL71" s="143" t="str">
        <f>IF(L71="","",IF(AND('miRNA Table'!$D$4="YES",'miRNA Table'!$D$6="YES"),L71-L$110,L71))</f>
        <v/>
      </c>
      <c r="AM71" s="143" t="str">
        <f>IF(M71="","",IF(AND('miRNA Table'!$D$4="YES",'miRNA Table'!$D$6="YES"),M71-M$110,M71))</f>
        <v/>
      </c>
      <c r="AN71" s="144" t="str">
        <f>IF(N71="","",IF(AND('miRNA Table'!$D$4="YES",'miRNA Table'!$D$6="YES"),N71-N$110,N71))</f>
        <v/>
      </c>
      <c r="AO71" s="148">
        <f>IF(Q71="","",IF(AND('miRNA Table'!$D$4="YES",'miRNA Table'!$D$6="YES"),Q71-Q$110,Q71))</f>
        <v>35</v>
      </c>
      <c r="AP71" s="149">
        <f>IF(R71="","",IF(AND('miRNA Table'!$D$4="YES",'miRNA Table'!$D$6="YES"),R71-R$110,R71))</f>
        <v>35</v>
      </c>
      <c r="AQ71" s="149">
        <f>IF(S71="","",IF(AND('miRNA Table'!$D$4="YES",'miRNA Table'!$D$6="YES"),S71-S$110,S71))</f>
        <v>35</v>
      </c>
      <c r="AR71" s="149" t="str">
        <f>IF(T71="","",IF(AND('miRNA Table'!$D$4="YES",'miRNA Table'!$D$6="YES"),T71-T$110,T71))</f>
        <v/>
      </c>
      <c r="AS71" s="149" t="str">
        <f>IF(U71="","",IF(AND('miRNA Table'!$D$4="YES",'miRNA Table'!$D$6="YES"),U71-U$110,U71))</f>
        <v/>
      </c>
      <c r="AT71" s="149" t="str">
        <f>IF(V71="","",IF(AND('miRNA Table'!$D$4="YES",'miRNA Table'!$D$6="YES"),V71-V$110,V71))</f>
        <v/>
      </c>
      <c r="AU71" s="149" t="str">
        <f>IF(W71="","",IF(AND('miRNA Table'!$D$4="YES",'miRNA Table'!$D$6="YES"),W71-W$110,W71))</f>
        <v/>
      </c>
      <c r="AV71" s="149" t="str">
        <f>IF(X71="","",IF(AND('miRNA Table'!$D$4="YES",'miRNA Table'!$D$6="YES"),X71-X$110,X71))</f>
        <v/>
      </c>
      <c r="AW71" s="149" t="str">
        <f>IF(Y71="","",IF(AND('miRNA Table'!$D$4="YES",'miRNA Table'!$D$6="YES"),Y71-Y$110,Y71))</f>
        <v/>
      </c>
      <c r="AX71" s="149" t="str">
        <f>IF(Z71="","",IF(AND('miRNA Table'!$D$4="YES",'miRNA Table'!$D$6="YES"),Z71-Z$110,Z71))</f>
        <v/>
      </c>
      <c r="AY71" s="149" t="str">
        <f>IF(AA71="","",IF(AND('miRNA Table'!$D$4="YES",'miRNA Table'!$D$6="YES"),AA71-AA$110,AA71))</f>
        <v/>
      </c>
      <c r="AZ71" s="150" t="str">
        <f>IF(AB71="","",IF(AND('miRNA Table'!$D$4="YES",'miRNA Table'!$D$6="YES"),AB71-AB$110,AB71))</f>
        <v/>
      </c>
      <c r="BY71" s="68" t="str">
        <f t="shared" si="77"/>
        <v>hsa-miR-25-3p</v>
      </c>
      <c r="BZ71" s="69" t="s">
        <v>97</v>
      </c>
      <c r="CA71" s="70">
        <f t="shared" si="78"/>
        <v>15.46833333333333</v>
      </c>
      <c r="CB71" s="70">
        <f t="shared" si="79"/>
        <v>15.373333333333335</v>
      </c>
      <c r="CC71" s="70">
        <f t="shared" si="80"/>
        <v>15.416666666666668</v>
      </c>
      <c r="CD71" s="70" t="str">
        <f t="shared" si="81"/>
        <v/>
      </c>
      <c r="CE71" s="70" t="str">
        <f t="shared" si="82"/>
        <v/>
      </c>
      <c r="CF71" s="70" t="str">
        <f t="shared" si="83"/>
        <v/>
      </c>
      <c r="CG71" s="70" t="str">
        <f t="shared" si="84"/>
        <v/>
      </c>
      <c r="CH71" s="70" t="str">
        <f t="shared" si="85"/>
        <v/>
      </c>
      <c r="CI71" s="70" t="str">
        <f t="shared" si="86"/>
        <v/>
      </c>
      <c r="CJ71" s="70" t="str">
        <f t="shared" si="87"/>
        <v/>
      </c>
      <c r="CK71" s="70" t="str">
        <f t="shared" si="88"/>
        <v/>
      </c>
      <c r="CL71" s="70" t="str">
        <f t="shared" si="89"/>
        <v/>
      </c>
      <c r="CM71" s="70">
        <f t="shared" si="90"/>
        <v>15.146666666666665</v>
      </c>
      <c r="CN71" s="70">
        <f t="shared" si="91"/>
        <v>15.268333333333334</v>
      </c>
      <c r="CO71" s="70">
        <f t="shared" si="92"/>
        <v>15.105</v>
      </c>
      <c r="CP71" s="70" t="str">
        <f t="shared" si="93"/>
        <v/>
      </c>
      <c r="CQ71" s="70" t="str">
        <f t="shared" si="94"/>
        <v/>
      </c>
      <c r="CR71" s="70" t="str">
        <f t="shared" si="95"/>
        <v/>
      </c>
      <c r="CS71" s="70" t="str">
        <f t="shared" si="96"/>
        <v/>
      </c>
      <c r="CT71" s="70" t="str">
        <f t="shared" si="97"/>
        <v/>
      </c>
      <c r="CU71" s="70" t="str">
        <f t="shared" si="98"/>
        <v/>
      </c>
      <c r="CV71" s="70" t="str">
        <f t="shared" si="99"/>
        <v/>
      </c>
      <c r="CW71" s="70" t="str">
        <f t="shared" si="100"/>
        <v/>
      </c>
      <c r="CX71" s="70" t="str">
        <f t="shared" si="101"/>
        <v/>
      </c>
      <c r="CY71" s="41">
        <f t="shared" si="102"/>
        <v>15.419444444444444</v>
      </c>
      <c r="CZ71" s="41">
        <f t="shared" si="103"/>
        <v>15.173333333333332</v>
      </c>
      <c r="DA71" s="71" t="str">
        <f t="shared" si="104"/>
        <v>hsa-miR-25-3p</v>
      </c>
      <c r="DB71" s="69" t="s">
        <v>187</v>
      </c>
      <c r="DC71" s="72">
        <f t="shared" si="67"/>
        <v>2.2058078793939433E-5</v>
      </c>
      <c r="DD71" s="72">
        <f t="shared" si="68"/>
        <v>2.3559470927800502E-5</v>
      </c>
      <c r="DE71" s="72">
        <f t="shared" si="69"/>
        <v>2.2862351636912248E-5</v>
      </c>
      <c r="DF71" s="72" t="str">
        <f t="shared" si="70"/>
        <v/>
      </c>
      <c r="DG71" s="72" t="str">
        <f t="shared" si="71"/>
        <v/>
      </c>
      <c r="DH71" s="72" t="str">
        <f t="shared" si="72"/>
        <v/>
      </c>
      <c r="DI71" s="72" t="str">
        <f t="shared" si="73"/>
        <v/>
      </c>
      <c r="DJ71" s="72" t="str">
        <f t="shared" si="74"/>
        <v/>
      </c>
      <c r="DK71" s="72" t="str">
        <f t="shared" si="75"/>
        <v/>
      </c>
      <c r="DL71" s="72" t="str">
        <f t="shared" si="76"/>
        <v/>
      </c>
      <c r="DM71" s="72" t="str">
        <f t="shared" si="105"/>
        <v/>
      </c>
      <c r="DN71" s="72" t="str">
        <f t="shared" si="106"/>
        <v/>
      </c>
      <c r="DO71" s="72">
        <f t="shared" si="109"/>
        <v>2.7567602563207533E-5</v>
      </c>
      <c r="DP71" s="72">
        <f t="shared" si="65"/>
        <v>2.5338078824993164E-5</v>
      </c>
      <c r="DQ71" s="72">
        <f t="shared" si="65"/>
        <v>2.8375394977208331E-5</v>
      </c>
      <c r="DR71" s="72" t="str">
        <f t="shared" si="65"/>
        <v/>
      </c>
      <c r="DS71" s="72" t="str">
        <f t="shared" si="65"/>
        <v/>
      </c>
      <c r="DT71" s="72" t="str">
        <f t="shared" si="65"/>
        <v/>
      </c>
      <c r="DU71" s="72" t="str">
        <f t="shared" si="50"/>
        <v/>
      </c>
      <c r="DV71" s="72" t="str">
        <f t="shared" si="50"/>
        <v/>
      </c>
      <c r="DW71" s="72" t="str">
        <f t="shared" si="50"/>
        <v/>
      </c>
      <c r="DX71" s="72" t="str">
        <f t="shared" si="48"/>
        <v/>
      </c>
      <c r="DY71" s="72" t="str">
        <f t="shared" si="107"/>
        <v/>
      </c>
      <c r="DZ71" s="72" t="str">
        <f t="shared" si="108"/>
        <v/>
      </c>
    </row>
    <row r="72" spans="1:130" ht="15" customHeight="1" x14ac:dyDescent="0.25">
      <c r="A72" s="76" t="str">
        <f>'miRNA Table'!B71</f>
        <v>hsa-miR-144-3p</v>
      </c>
      <c r="B72" s="69" t="s">
        <v>98</v>
      </c>
      <c r="C72" s="70">
        <f>IF('Test Sample Data'!C71="","",IF(SUM('Test Sample Data'!C$3:C$98)&gt;10,IF(AND(ISNUMBER('Test Sample Data'!C71),'Test Sample Data'!C71&lt;$C$108, 'Test Sample Data'!C71&gt;0),'Test Sample Data'!C71,$C$108),""))</f>
        <v>24.12</v>
      </c>
      <c r="D72" s="70">
        <f>IF('Test Sample Data'!D71="","",IF(SUM('Test Sample Data'!D$3:D$98)&gt;10,IF(AND(ISNUMBER('Test Sample Data'!D71),'Test Sample Data'!D71&lt;$C$108, 'Test Sample Data'!D71&gt;0),'Test Sample Data'!D71,$C$108),""))</f>
        <v>24.24</v>
      </c>
      <c r="E72" s="70">
        <f>IF('Test Sample Data'!E71="","",IF(SUM('Test Sample Data'!E$3:E$98)&gt;10,IF(AND(ISNUMBER('Test Sample Data'!E71),'Test Sample Data'!E71&lt;$C$108, 'Test Sample Data'!E71&gt;0),'Test Sample Data'!E71,$C$108),""))</f>
        <v>24.15</v>
      </c>
      <c r="F72" s="70" t="str">
        <f>IF('Test Sample Data'!F71="","",IF(SUM('Test Sample Data'!F$3:F$98)&gt;10,IF(AND(ISNUMBER('Test Sample Data'!F71),'Test Sample Data'!F71&lt;$C$108, 'Test Sample Data'!F71&gt;0),'Test Sample Data'!F71,$C$108),""))</f>
        <v/>
      </c>
      <c r="G72" s="70" t="str">
        <f>IF('Test Sample Data'!G71="","",IF(SUM('Test Sample Data'!G$3:G$98)&gt;10,IF(AND(ISNUMBER('Test Sample Data'!G71),'Test Sample Data'!G71&lt;$C$108, 'Test Sample Data'!G71&gt;0),'Test Sample Data'!G71,$C$108),""))</f>
        <v/>
      </c>
      <c r="H72" s="70" t="str">
        <f>IF('Test Sample Data'!H71="","",IF(SUM('Test Sample Data'!H$3:H$98)&gt;10,IF(AND(ISNUMBER('Test Sample Data'!H71),'Test Sample Data'!H71&lt;$C$108, 'Test Sample Data'!H71&gt;0),'Test Sample Data'!H71,$C$108),""))</f>
        <v/>
      </c>
      <c r="I72" s="70" t="str">
        <f>IF('Test Sample Data'!I71="","",IF(SUM('Test Sample Data'!I$3:I$98)&gt;10,IF(AND(ISNUMBER('Test Sample Data'!I71),'Test Sample Data'!I71&lt;$C$108, 'Test Sample Data'!I71&gt;0),'Test Sample Data'!I71,$C$108),""))</f>
        <v/>
      </c>
      <c r="J72" s="70" t="str">
        <f>IF('Test Sample Data'!J71="","",IF(SUM('Test Sample Data'!J$3:J$98)&gt;10,IF(AND(ISNUMBER('Test Sample Data'!J71),'Test Sample Data'!J71&lt;$C$108, 'Test Sample Data'!J71&gt;0),'Test Sample Data'!J71,$C$108),""))</f>
        <v/>
      </c>
      <c r="K72" s="70" t="str">
        <f>IF('Test Sample Data'!K71="","",IF(SUM('Test Sample Data'!K$3:K$98)&gt;10,IF(AND(ISNUMBER('Test Sample Data'!K71),'Test Sample Data'!K71&lt;$C$108, 'Test Sample Data'!K71&gt;0),'Test Sample Data'!K71,$C$108),""))</f>
        <v/>
      </c>
      <c r="L72" s="70" t="str">
        <f>IF('Test Sample Data'!L71="","",IF(SUM('Test Sample Data'!L$3:L$98)&gt;10,IF(AND(ISNUMBER('Test Sample Data'!L71),'Test Sample Data'!L71&lt;$C$108, 'Test Sample Data'!L71&gt;0),'Test Sample Data'!L71,$C$108),""))</f>
        <v/>
      </c>
      <c r="M72" s="70" t="str">
        <f>IF('Test Sample Data'!M71="","",IF(SUM('Test Sample Data'!M$3:M$98)&gt;10,IF(AND(ISNUMBER('Test Sample Data'!M71),'Test Sample Data'!M71&lt;$C$108, 'Test Sample Data'!M71&gt;0),'Test Sample Data'!M71,$C$108),""))</f>
        <v/>
      </c>
      <c r="N72" s="70" t="str">
        <f>IF('Test Sample Data'!N71="","",IF(SUM('Test Sample Data'!N$3:N$98)&gt;10,IF(AND(ISNUMBER('Test Sample Data'!N71),'Test Sample Data'!N71&lt;$C$108, 'Test Sample Data'!N71&gt;0),'Test Sample Data'!N71,$C$108),""))</f>
        <v/>
      </c>
      <c r="O72" s="69" t="str">
        <f>'miRNA Table'!B71</f>
        <v>hsa-miR-144-3p</v>
      </c>
      <c r="P72" s="69" t="s">
        <v>98</v>
      </c>
      <c r="Q72" s="70">
        <f>IF('Control Sample Data'!C71="","",IF(SUM('Control Sample Data'!C$3:C$98)&gt;10,IF(AND(ISNUMBER('Control Sample Data'!C71),'Control Sample Data'!C71&lt;$C$108, 'Control Sample Data'!C71&gt;0),'Control Sample Data'!C71,$C$108),""))</f>
        <v>29.15</v>
      </c>
      <c r="R72" s="70">
        <f>IF('Control Sample Data'!D71="","",IF(SUM('Control Sample Data'!D$3:D$98)&gt;10,IF(AND(ISNUMBER('Control Sample Data'!D71),'Control Sample Data'!D71&lt;$C$108, 'Control Sample Data'!D71&gt;0),'Control Sample Data'!D71,$C$108),""))</f>
        <v>28.79</v>
      </c>
      <c r="S72" s="70">
        <f>IF('Control Sample Data'!E71="","",IF(SUM('Control Sample Data'!E$3:E$98)&gt;10,IF(AND(ISNUMBER('Control Sample Data'!E71),'Control Sample Data'!E71&lt;$C$108, 'Control Sample Data'!E71&gt;0),'Control Sample Data'!E71,$C$108),""))</f>
        <v>28.59</v>
      </c>
      <c r="T72" s="70" t="str">
        <f>IF('Control Sample Data'!F71="","",IF(SUM('Control Sample Data'!F$3:F$98)&gt;10,IF(AND(ISNUMBER('Control Sample Data'!F71),'Control Sample Data'!F71&lt;$C$108, 'Control Sample Data'!F71&gt;0),'Control Sample Data'!F71,$C$108),""))</f>
        <v/>
      </c>
      <c r="U72" s="70" t="str">
        <f>IF('Control Sample Data'!G71="","",IF(SUM('Control Sample Data'!G$3:G$98)&gt;10,IF(AND(ISNUMBER('Control Sample Data'!G71),'Control Sample Data'!G71&lt;$C$108, 'Control Sample Data'!G71&gt;0),'Control Sample Data'!G71,$C$108),""))</f>
        <v/>
      </c>
      <c r="V72" s="70" t="str">
        <f>IF('Control Sample Data'!H71="","",IF(SUM('Control Sample Data'!H$3:H$98)&gt;10,IF(AND(ISNUMBER('Control Sample Data'!H71),'Control Sample Data'!H71&lt;$C$108, 'Control Sample Data'!H71&gt;0),'Control Sample Data'!H71,$C$108),""))</f>
        <v/>
      </c>
      <c r="W72" s="70" t="str">
        <f>IF('Control Sample Data'!I71="","",IF(SUM('Control Sample Data'!I$3:I$98)&gt;10,IF(AND(ISNUMBER('Control Sample Data'!I71),'Control Sample Data'!I71&lt;$C$108, 'Control Sample Data'!I71&gt;0),'Control Sample Data'!I71,$C$108),""))</f>
        <v/>
      </c>
      <c r="X72" s="70" t="str">
        <f>IF('Control Sample Data'!J71="","",IF(SUM('Control Sample Data'!J$3:J$98)&gt;10,IF(AND(ISNUMBER('Control Sample Data'!J71),'Control Sample Data'!J71&lt;$C$108, 'Control Sample Data'!J71&gt;0),'Control Sample Data'!J71,$C$108),""))</f>
        <v/>
      </c>
      <c r="Y72" s="70" t="str">
        <f>IF('Control Sample Data'!K71="","",IF(SUM('Control Sample Data'!K$3:K$98)&gt;10,IF(AND(ISNUMBER('Control Sample Data'!K71),'Control Sample Data'!K71&lt;$C$108, 'Control Sample Data'!K71&gt;0),'Control Sample Data'!K71,$C$108),""))</f>
        <v/>
      </c>
      <c r="Z72" s="70" t="str">
        <f>IF('Control Sample Data'!L71="","",IF(SUM('Control Sample Data'!L$3:L$98)&gt;10,IF(AND(ISNUMBER('Control Sample Data'!L71),'Control Sample Data'!L71&lt;$C$108, 'Control Sample Data'!L71&gt;0),'Control Sample Data'!L71,$C$108),""))</f>
        <v/>
      </c>
      <c r="AA72" s="70" t="str">
        <f>IF('Control Sample Data'!M71="","",IF(SUM('Control Sample Data'!M$3:M$98)&gt;10,IF(AND(ISNUMBER('Control Sample Data'!M71),'Control Sample Data'!M71&lt;$C$108, 'Control Sample Data'!M71&gt;0),'Control Sample Data'!M71,$C$108),""))</f>
        <v/>
      </c>
      <c r="AB72" s="137" t="str">
        <f>IF('Control Sample Data'!N71="","",IF(SUM('Control Sample Data'!N$3:N$98)&gt;10,IF(AND(ISNUMBER('Control Sample Data'!N71),'Control Sample Data'!N71&lt;$C$108, 'Control Sample Data'!N71&gt;0),'Control Sample Data'!N71,$C$108),""))</f>
        <v/>
      </c>
      <c r="AC72" s="142">
        <f>IF(C72="","",IF(AND('miRNA Table'!$D$4="YES",'miRNA Table'!$D$6="YES"),C72-C$110,C72))</f>
        <v>24.12</v>
      </c>
      <c r="AD72" s="143">
        <f>IF(D72="","",IF(AND('miRNA Table'!$D$4="YES",'miRNA Table'!$D$6="YES"),D72-D$110,D72))</f>
        <v>24.24</v>
      </c>
      <c r="AE72" s="143">
        <f>IF(E72="","",IF(AND('miRNA Table'!$D$4="YES",'miRNA Table'!$D$6="YES"),E72-E$110,E72))</f>
        <v>24.15</v>
      </c>
      <c r="AF72" s="143" t="str">
        <f>IF(F72="","",IF(AND('miRNA Table'!$D$4="YES",'miRNA Table'!$D$6="YES"),F72-F$110,F72))</f>
        <v/>
      </c>
      <c r="AG72" s="143" t="str">
        <f>IF(G72="","",IF(AND('miRNA Table'!$D$4="YES",'miRNA Table'!$D$6="YES"),G72-G$110,G72))</f>
        <v/>
      </c>
      <c r="AH72" s="143" t="str">
        <f>IF(H72="","",IF(AND('miRNA Table'!$D$4="YES",'miRNA Table'!$D$6="YES"),H72-H$110,H72))</f>
        <v/>
      </c>
      <c r="AI72" s="143" t="str">
        <f>IF(I72="","",IF(AND('miRNA Table'!$D$4="YES",'miRNA Table'!$D$6="YES"),I72-I$110,I72))</f>
        <v/>
      </c>
      <c r="AJ72" s="143" t="str">
        <f>IF(J72="","",IF(AND('miRNA Table'!$D$4="YES",'miRNA Table'!$D$6="YES"),J72-J$110,J72))</f>
        <v/>
      </c>
      <c r="AK72" s="143" t="str">
        <f>IF(K72="","",IF(AND('miRNA Table'!$D$4="YES",'miRNA Table'!$D$6="YES"),K72-K$110,K72))</f>
        <v/>
      </c>
      <c r="AL72" s="143" t="str">
        <f>IF(L72="","",IF(AND('miRNA Table'!$D$4="YES",'miRNA Table'!$D$6="YES"),L72-L$110,L72))</f>
        <v/>
      </c>
      <c r="AM72" s="143" t="str">
        <f>IF(M72="","",IF(AND('miRNA Table'!$D$4="YES",'miRNA Table'!$D$6="YES"),M72-M$110,M72))</f>
        <v/>
      </c>
      <c r="AN72" s="144" t="str">
        <f>IF(N72="","",IF(AND('miRNA Table'!$D$4="YES",'miRNA Table'!$D$6="YES"),N72-N$110,N72))</f>
        <v/>
      </c>
      <c r="AO72" s="148">
        <f>IF(Q72="","",IF(AND('miRNA Table'!$D$4="YES",'miRNA Table'!$D$6="YES"),Q72-Q$110,Q72))</f>
        <v>29.15</v>
      </c>
      <c r="AP72" s="149">
        <f>IF(R72="","",IF(AND('miRNA Table'!$D$4="YES",'miRNA Table'!$D$6="YES"),R72-R$110,R72))</f>
        <v>28.79</v>
      </c>
      <c r="AQ72" s="149">
        <f>IF(S72="","",IF(AND('miRNA Table'!$D$4="YES",'miRNA Table'!$D$6="YES"),S72-S$110,S72))</f>
        <v>28.59</v>
      </c>
      <c r="AR72" s="149" t="str">
        <f>IF(T72="","",IF(AND('miRNA Table'!$D$4="YES",'miRNA Table'!$D$6="YES"),T72-T$110,T72))</f>
        <v/>
      </c>
      <c r="AS72" s="149" t="str">
        <f>IF(U72="","",IF(AND('miRNA Table'!$D$4="YES",'miRNA Table'!$D$6="YES"),U72-U$110,U72))</f>
        <v/>
      </c>
      <c r="AT72" s="149" t="str">
        <f>IF(V72="","",IF(AND('miRNA Table'!$D$4="YES",'miRNA Table'!$D$6="YES"),V72-V$110,V72))</f>
        <v/>
      </c>
      <c r="AU72" s="149" t="str">
        <f>IF(W72="","",IF(AND('miRNA Table'!$D$4="YES",'miRNA Table'!$D$6="YES"),W72-W$110,W72))</f>
        <v/>
      </c>
      <c r="AV72" s="149" t="str">
        <f>IF(X72="","",IF(AND('miRNA Table'!$D$4="YES",'miRNA Table'!$D$6="YES"),X72-X$110,X72))</f>
        <v/>
      </c>
      <c r="AW72" s="149" t="str">
        <f>IF(Y72="","",IF(AND('miRNA Table'!$D$4="YES",'miRNA Table'!$D$6="YES"),Y72-Y$110,Y72))</f>
        <v/>
      </c>
      <c r="AX72" s="149" t="str">
        <f>IF(Z72="","",IF(AND('miRNA Table'!$D$4="YES",'miRNA Table'!$D$6="YES"),Z72-Z$110,Z72))</f>
        <v/>
      </c>
      <c r="AY72" s="149" t="str">
        <f>IF(AA72="","",IF(AND('miRNA Table'!$D$4="YES",'miRNA Table'!$D$6="YES"),AA72-AA$110,AA72))</f>
        <v/>
      </c>
      <c r="AZ72" s="150" t="str">
        <f>IF(AB72="","",IF(AND('miRNA Table'!$D$4="YES",'miRNA Table'!$D$6="YES"),AB72-AB$110,AB72))</f>
        <v/>
      </c>
      <c r="BY72" s="68" t="str">
        <f t="shared" si="77"/>
        <v>hsa-miR-144-3p</v>
      </c>
      <c r="BZ72" s="69" t="s">
        <v>98</v>
      </c>
      <c r="CA72" s="70">
        <f t="shared" si="78"/>
        <v>4.5883333333333312</v>
      </c>
      <c r="CB72" s="70">
        <f t="shared" si="79"/>
        <v>4.6133333333333333</v>
      </c>
      <c r="CC72" s="70">
        <f t="shared" si="80"/>
        <v>4.5666666666666664</v>
      </c>
      <c r="CD72" s="70" t="str">
        <f t="shared" si="81"/>
        <v/>
      </c>
      <c r="CE72" s="70" t="str">
        <f t="shared" si="82"/>
        <v/>
      </c>
      <c r="CF72" s="70" t="str">
        <f t="shared" si="83"/>
        <v/>
      </c>
      <c r="CG72" s="70" t="str">
        <f t="shared" si="84"/>
        <v/>
      </c>
      <c r="CH72" s="70" t="str">
        <f t="shared" si="85"/>
        <v/>
      </c>
      <c r="CI72" s="70" t="str">
        <f t="shared" si="86"/>
        <v/>
      </c>
      <c r="CJ72" s="70" t="str">
        <f t="shared" si="87"/>
        <v/>
      </c>
      <c r="CK72" s="70" t="str">
        <f t="shared" si="88"/>
        <v/>
      </c>
      <c r="CL72" s="70" t="str">
        <f t="shared" si="89"/>
        <v/>
      </c>
      <c r="CM72" s="70">
        <f t="shared" si="90"/>
        <v>9.2966666666666633</v>
      </c>
      <c r="CN72" s="70">
        <f t="shared" si="91"/>
        <v>9.0583333333333336</v>
      </c>
      <c r="CO72" s="70">
        <f t="shared" si="92"/>
        <v>8.6950000000000003</v>
      </c>
      <c r="CP72" s="70" t="str">
        <f t="shared" si="93"/>
        <v/>
      </c>
      <c r="CQ72" s="70" t="str">
        <f t="shared" si="94"/>
        <v/>
      </c>
      <c r="CR72" s="70" t="str">
        <f t="shared" si="95"/>
        <v/>
      </c>
      <c r="CS72" s="70" t="str">
        <f t="shared" si="96"/>
        <v/>
      </c>
      <c r="CT72" s="70" t="str">
        <f t="shared" si="97"/>
        <v/>
      </c>
      <c r="CU72" s="70" t="str">
        <f t="shared" si="98"/>
        <v/>
      </c>
      <c r="CV72" s="70" t="str">
        <f t="shared" si="99"/>
        <v/>
      </c>
      <c r="CW72" s="70" t="str">
        <f t="shared" si="100"/>
        <v/>
      </c>
      <c r="CX72" s="70" t="str">
        <f t="shared" si="101"/>
        <v/>
      </c>
      <c r="CY72" s="41">
        <f t="shared" si="102"/>
        <v>4.5894444444444433</v>
      </c>
      <c r="CZ72" s="41">
        <f t="shared" si="103"/>
        <v>9.0166666666666657</v>
      </c>
      <c r="DA72" s="71" t="str">
        <f t="shared" si="104"/>
        <v>hsa-miR-144-3p</v>
      </c>
      <c r="DB72" s="69" t="s">
        <v>188</v>
      </c>
      <c r="DC72" s="72">
        <f t="shared" si="67"/>
        <v>4.1569426847116279E-2</v>
      </c>
      <c r="DD72" s="72">
        <f t="shared" si="68"/>
        <v>4.0855288975065782E-2</v>
      </c>
      <c r="DE72" s="72">
        <f t="shared" si="69"/>
        <v>4.2198435817755946E-2</v>
      </c>
      <c r="DF72" s="72" t="str">
        <f t="shared" si="70"/>
        <v/>
      </c>
      <c r="DG72" s="72" t="str">
        <f t="shared" si="71"/>
        <v/>
      </c>
      <c r="DH72" s="72" t="str">
        <f t="shared" si="72"/>
        <v/>
      </c>
      <c r="DI72" s="72" t="str">
        <f t="shared" si="73"/>
        <v/>
      </c>
      <c r="DJ72" s="72" t="str">
        <f t="shared" si="74"/>
        <v/>
      </c>
      <c r="DK72" s="72" t="str">
        <f t="shared" si="75"/>
        <v/>
      </c>
      <c r="DL72" s="72" t="str">
        <f t="shared" si="76"/>
        <v/>
      </c>
      <c r="DM72" s="72" t="str">
        <f t="shared" si="105"/>
        <v/>
      </c>
      <c r="DN72" s="72" t="str">
        <f t="shared" si="106"/>
        <v/>
      </c>
      <c r="DO72" s="72">
        <f t="shared" si="109"/>
        <v>1.5901001320423873E-3</v>
      </c>
      <c r="DP72" s="72">
        <f t="shared" si="65"/>
        <v>1.8757284083027429E-3</v>
      </c>
      <c r="DQ72" s="72">
        <f t="shared" si="65"/>
        <v>2.412927025638533E-3</v>
      </c>
      <c r="DR72" s="72" t="str">
        <f t="shared" si="65"/>
        <v/>
      </c>
      <c r="DS72" s="72" t="str">
        <f t="shared" si="65"/>
        <v/>
      </c>
      <c r="DT72" s="72" t="str">
        <f t="shared" si="65"/>
        <v/>
      </c>
      <c r="DU72" s="72" t="str">
        <f t="shared" si="50"/>
        <v/>
      </c>
      <c r="DV72" s="72" t="str">
        <f t="shared" si="50"/>
        <v/>
      </c>
      <c r="DW72" s="72" t="str">
        <f t="shared" si="50"/>
        <v/>
      </c>
      <c r="DX72" s="72" t="str">
        <f t="shared" si="48"/>
        <v/>
      </c>
      <c r="DY72" s="72" t="str">
        <f t="shared" si="107"/>
        <v/>
      </c>
      <c r="DZ72" s="72" t="str">
        <f t="shared" si="108"/>
        <v/>
      </c>
    </row>
    <row r="73" spans="1:130" ht="15" customHeight="1" x14ac:dyDescent="0.25">
      <c r="A73" s="76" t="str">
        <f>'miRNA Table'!B72</f>
        <v>hsa-miR-128-3p</v>
      </c>
      <c r="B73" s="69" t="s">
        <v>99</v>
      </c>
      <c r="C73" s="70">
        <f>IF('Test Sample Data'!C72="","",IF(SUM('Test Sample Data'!C$3:C$98)&gt;10,IF(AND(ISNUMBER('Test Sample Data'!C72),'Test Sample Data'!C72&lt;$C$108, 'Test Sample Data'!C72&gt;0),'Test Sample Data'!C72,$C$108),""))</f>
        <v>29.33</v>
      </c>
      <c r="D73" s="70">
        <f>IF('Test Sample Data'!D72="","",IF(SUM('Test Sample Data'!D$3:D$98)&gt;10,IF(AND(ISNUMBER('Test Sample Data'!D72),'Test Sample Data'!D72&lt;$C$108, 'Test Sample Data'!D72&gt;0),'Test Sample Data'!D72,$C$108),""))</f>
        <v>29.46</v>
      </c>
      <c r="E73" s="70">
        <f>IF('Test Sample Data'!E72="","",IF(SUM('Test Sample Data'!E$3:E$98)&gt;10,IF(AND(ISNUMBER('Test Sample Data'!E72),'Test Sample Data'!E72&lt;$C$108, 'Test Sample Data'!E72&gt;0),'Test Sample Data'!E72,$C$108),""))</f>
        <v>29.07</v>
      </c>
      <c r="F73" s="70" t="str">
        <f>IF('Test Sample Data'!F72="","",IF(SUM('Test Sample Data'!F$3:F$98)&gt;10,IF(AND(ISNUMBER('Test Sample Data'!F72),'Test Sample Data'!F72&lt;$C$108, 'Test Sample Data'!F72&gt;0),'Test Sample Data'!F72,$C$108),""))</f>
        <v/>
      </c>
      <c r="G73" s="70" t="str">
        <f>IF('Test Sample Data'!G72="","",IF(SUM('Test Sample Data'!G$3:G$98)&gt;10,IF(AND(ISNUMBER('Test Sample Data'!G72),'Test Sample Data'!G72&lt;$C$108, 'Test Sample Data'!G72&gt;0),'Test Sample Data'!G72,$C$108),""))</f>
        <v/>
      </c>
      <c r="H73" s="70" t="str">
        <f>IF('Test Sample Data'!H72="","",IF(SUM('Test Sample Data'!H$3:H$98)&gt;10,IF(AND(ISNUMBER('Test Sample Data'!H72),'Test Sample Data'!H72&lt;$C$108, 'Test Sample Data'!H72&gt;0),'Test Sample Data'!H72,$C$108),""))</f>
        <v/>
      </c>
      <c r="I73" s="70" t="str">
        <f>IF('Test Sample Data'!I72="","",IF(SUM('Test Sample Data'!I$3:I$98)&gt;10,IF(AND(ISNUMBER('Test Sample Data'!I72),'Test Sample Data'!I72&lt;$C$108, 'Test Sample Data'!I72&gt;0),'Test Sample Data'!I72,$C$108),""))</f>
        <v/>
      </c>
      <c r="J73" s="70" t="str">
        <f>IF('Test Sample Data'!J72="","",IF(SUM('Test Sample Data'!J$3:J$98)&gt;10,IF(AND(ISNUMBER('Test Sample Data'!J72),'Test Sample Data'!J72&lt;$C$108, 'Test Sample Data'!J72&gt;0),'Test Sample Data'!J72,$C$108),""))</f>
        <v/>
      </c>
      <c r="K73" s="70" t="str">
        <f>IF('Test Sample Data'!K72="","",IF(SUM('Test Sample Data'!K$3:K$98)&gt;10,IF(AND(ISNUMBER('Test Sample Data'!K72),'Test Sample Data'!K72&lt;$C$108, 'Test Sample Data'!K72&gt;0),'Test Sample Data'!K72,$C$108),""))</f>
        <v/>
      </c>
      <c r="L73" s="70" t="str">
        <f>IF('Test Sample Data'!L72="","",IF(SUM('Test Sample Data'!L$3:L$98)&gt;10,IF(AND(ISNUMBER('Test Sample Data'!L72),'Test Sample Data'!L72&lt;$C$108, 'Test Sample Data'!L72&gt;0),'Test Sample Data'!L72,$C$108),""))</f>
        <v/>
      </c>
      <c r="M73" s="70" t="str">
        <f>IF('Test Sample Data'!M72="","",IF(SUM('Test Sample Data'!M$3:M$98)&gt;10,IF(AND(ISNUMBER('Test Sample Data'!M72),'Test Sample Data'!M72&lt;$C$108, 'Test Sample Data'!M72&gt;0),'Test Sample Data'!M72,$C$108),""))</f>
        <v/>
      </c>
      <c r="N73" s="70" t="str">
        <f>IF('Test Sample Data'!N72="","",IF(SUM('Test Sample Data'!N$3:N$98)&gt;10,IF(AND(ISNUMBER('Test Sample Data'!N72),'Test Sample Data'!N72&lt;$C$108, 'Test Sample Data'!N72&gt;0),'Test Sample Data'!N72,$C$108),""))</f>
        <v/>
      </c>
      <c r="O73" s="69" t="str">
        <f>'miRNA Table'!B72</f>
        <v>hsa-miR-128-3p</v>
      </c>
      <c r="P73" s="69" t="s">
        <v>99</v>
      </c>
      <c r="Q73" s="70">
        <f>IF('Control Sample Data'!C72="","",IF(SUM('Control Sample Data'!C$3:C$98)&gt;10,IF(AND(ISNUMBER('Control Sample Data'!C72),'Control Sample Data'!C72&lt;$C$108, 'Control Sample Data'!C72&gt;0),'Control Sample Data'!C72,$C$108),""))</f>
        <v>26.9</v>
      </c>
      <c r="R73" s="70">
        <f>IF('Control Sample Data'!D72="","",IF(SUM('Control Sample Data'!D$3:D$98)&gt;10,IF(AND(ISNUMBER('Control Sample Data'!D72),'Control Sample Data'!D72&lt;$C$108, 'Control Sample Data'!D72&gt;0),'Control Sample Data'!D72,$C$108),""))</f>
        <v>26.75</v>
      </c>
      <c r="S73" s="70">
        <f>IF('Control Sample Data'!E72="","",IF(SUM('Control Sample Data'!E$3:E$98)&gt;10,IF(AND(ISNUMBER('Control Sample Data'!E72),'Control Sample Data'!E72&lt;$C$108, 'Control Sample Data'!E72&gt;0),'Control Sample Data'!E72,$C$108),""))</f>
        <v>27.12</v>
      </c>
      <c r="T73" s="70" t="str">
        <f>IF('Control Sample Data'!F72="","",IF(SUM('Control Sample Data'!F$3:F$98)&gt;10,IF(AND(ISNUMBER('Control Sample Data'!F72),'Control Sample Data'!F72&lt;$C$108, 'Control Sample Data'!F72&gt;0),'Control Sample Data'!F72,$C$108),""))</f>
        <v/>
      </c>
      <c r="U73" s="70" t="str">
        <f>IF('Control Sample Data'!G72="","",IF(SUM('Control Sample Data'!G$3:G$98)&gt;10,IF(AND(ISNUMBER('Control Sample Data'!G72),'Control Sample Data'!G72&lt;$C$108, 'Control Sample Data'!G72&gt;0),'Control Sample Data'!G72,$C$108),""))</f>
        <v/>
      </c>
      <c r="V73" s="70" t="str">
        <f>IF('Control Sample Data'!H72="","",IF(SUM('Control Sample Data'!H$3:H$98)&gt;10,IF(AND(ISNUMBER('Control Sample Data'!H72),'Control Sample Data'!H72&lt;$C$108, 'Control Sample Data'!H72&gt;0),'Control Sample Data'!H72,$C$108),""))</f>
        <v/>
      </c>
      <c r="W73" s="70" t="str">
        <f>IF('Control Sample Data'!I72="","",IF(SUM('Control Sample Data'!I$3:I$98)&gt;10,IF(AND(ISNUMBER('Control Sample Data'!I72),'Control Sample Data'!I72&lt;$C$108, 'Control Sample Data'!I72&gt;0),'Control Sample Data'!I72,$C$108),""))</f>
        <v/>
      </c>
      <c r="X73" s="70" t="str">
        <f>IF('Control Sample Data'!J72="","",IF(SUM('Control Sample Data'!J$3:J$98)&gt;10,IF(AND(ISNUMBER('Control Sample Data'!J72),'Control Sample Data'!J72&lt;$C$108, 'Control Sample Data'!J72&gt;0),'Control Sample Data'!J72,$C$108),""))</f>
        <v/>
      </c>
      <c r="Y73" s="70" t="str">
        <f>IF('Control Sample Data'!K72="","",IF(SUM('Control Sample Data'!K$3:K$98)&gt;10,IF(AND(ISNUMBER('Control Sample Data'!K72),'Control Sample Data'!K72&lt;$C$108, 'Control Sample Data'!K72&gt;0),'Control Sample Data'!K72,$C$108),""))</f>
        <v/>
      </c>
      <c r="Z73" s="70" t="str">
        <f>IF('Control Sample Data'!L72="","",IF(SUM('Control Sample Data'!L$3:L$98)&gt;10,IF(AND(ISNUMBER('Control Sample Data'!L72),'Control Sample Data'!L72&lt;$C$108, 'Control Sample Data'!L72&gt;0),'Control Sample Data'!L72,$C$108),""))</f>
        <v/>
      </c>
      <c r="AA73" s="70" t="str">
        <f>IF('Control Sample Data'!M72="","",IF(SUM('Control Sample Data'!M$3:M$98)&gt;10,IF(AND(ISNUMBER('Control Sample Data'!M72),'Control Sample Data'!M72&lt;$C$108, 'Control Sample Data'!M72&gt;0),'Control Sample Data'!M72,$C$108),""))</f>
        <v/>
      </c>
      <c r="AB73" s="137" t="str">
        <f>IF('Control Sample Data'!N72="","",IF(SUM('Control Sample Data'!N$3:N$98)&gt;10,IF(AND(ISNUMBER('Control Sample Data'!N72),'Control Sample Data'!N72&lt;$C$108, 'Control Sample Data'!N72&gt;0),'Control Sample Data'!N72,$C$108),""))</f>
        <v/>
      </c>
      <c r="AC73" s="142">
        <f>IF(C73="","",IF(AND('miRNA Table'!$D$4="YES",'miRNA Table'!$D$6="YES"),C73-C$110,C73))</f>
        <v>29.33</v>
      </c>
      <c r="AD73" s="143">
        <f>IF(D73="","",IF(AND('miRNA Table'!$D$4="YES",'miRNA Table'!$D$6="YES"),D73-D$110,D73))</f>
        <v>29.46</v>
      </c>
      <c r="AE73" s="143">
        <f>IF(E73="","",IF(AND('miRNA Table'!$D$4="YES",'miRNA Table'!$D$6="YES"),E73-E$110,E73))</f>
        <v>29.07</v>
      </c>
      <c r="AF73" s="143" t="str">
        <f>IF(F73="","",IF(AND('miRNA Table'!$D$4="YES",'miRNA Table'!$D$6="YES"),F73-F$110,F73))</f>
        <v/>
      </c>
      <c r="AG73" s="143" t="str">
        <f>IF(G73="","",IF(AND('miRNA Table'!$D$4="YES",'miRNA Table'!$D$6="YES"),G73-G$110,G73))</f>
        <v/>
      </c>
      <c r="AH73" s="143" t="str">
        <f>IF(H73="","",IF(AND('miRNA Table'!$D$4="YES",'miRNA Table'!$D$6="YES"),H73-H$110,H73))</f>
        <v/>
      </c>
      <c r="AI73" s="143" t="str">
        <f>IF(I73="","",IF(AND('miRNA Table'!$D$4="YES",'miRNA Table'!$D$6="YES"),I73-I$110,I73))</f>
        <v/>
      </c>
      <c r="AJ73" s="143" t="str">
        <f>IF(J73="","",IF(AND('miRNA Table'!$D$4="YES",'miRNA Table'!$D$6="YES"),J73-J$110,J73))</f>
        <v/>
      </c>
      <c r="AK73" s="143" t="str">
        <f>IF(K73="","",IF(AND('miRNA Table'!$D$4="YES",'miRNA Table'!$D$6="YES"),K73-K$110,K73))</f>
        <v/>
      </c>
      <c r="AL73" s="143" t="str">
        <f>IF(L73="","",IF(AND('miRNA Table'!$D$4="YES",'miRNA Table'!$D$6="YES"),L73-L$110,L73))</f>
        <v/>
      </c>
      <c r="AM73" s="143" t="str">
        <f>IF(M73="","",IF(AND('miRNA Table'!$D$4="YES",'miRNA Table'!$D$6="YES"),M73-M$110,M73))</f>
        <v/>
      </c>
      <c r="AN73" s="144" t="str">
        <f>IF(N73="","",IF(AND('miRNA Table'!$D$4="YES",'miRNA Table'!$D$6="YES"),N73-N$110,N73))</f>
        <v/>
      </c>
      <c r="AO73" s="148">
        <f>IF(Q73="","",IF(AND('miRNA Table'!$D$4="YES",'miRNA Table'!$D$6="YES"),Q73-Q$110,Q73))</f>
        <v>26.9</v>
      </c>
      <c r="AP73" s="149">
        <f>IF(R73="","",IF(AND('miRNA Table'!$D$4="YES",'miRNA Table'!$D$6="YES"),R73-R$110,R73))</f>
        <v>26.75</v>
      </c>
      <c r="AQ73" s="149">
        <f>IF(S73="","",IF(AND('miRNA Table'!$D$4="YES",'miRNA Table'!$D$6="YES"),S73-S$110,S73))</f>
        <v>27.12</v>
      </c>
      <c r="AR73" s="149" t="str">
        <f>IF(T73="","",IF(AND('miRNA Table'!$D$4="YES",'miRNA Table'!$D$6="YES"),T73-T$110,T73))</f>
        <v/>
      </c>
      <c r="AS73" s="149" t="str">
        <f>IF(U73="","",IF(AND('miRNA Table'!$D$4="YES",'miRNA Table'!$D$6="YES"),U73-U$110,U73))</f>
        <v/>
      </c>
      <c r="AT73" s="149" t="str">
        <f>IF(V73="","",IF(AND('miRNA Table'!$D$4="YES",'miRNA Table'!$D$6="YES"),V73-V$110,V73))</f>
        <v/>
      </c>
      <c r="AU73" s="149" t="str">
        <f>IF(W73="","",IF(AND('miRNA Table'!$D$4="YES",'miRNA Table'!$D$6="YES"),W73-W$110,W73))</f>
        <v/>
      </c>
      <c r="AV73" s="149" t="str">
        <f>IF(X73="","",IF(AND('miRNA Table'!$D$4="YES",'miRNA Table'!$D$6="YES"),X73-X$110,X73))</f>
        <v/>
      </c>
      <c r="AW73" s="149" t="str">
        <f>IF(Y73="","",IF(AND('miRNA Table'!$D$4="YES",'miRNA Table'!$D$6="YES"),Y73-Y$110,Y73))</f>
        <v/>
      </c>
      <c r="AX73" s="149" t="str">
        <f>IF(Z73="","",IF(AND('miRNA Table'!$D$4="YES",'miRNA Table'!$D$6="YES"),Z73-Z$110,Z73))</f>
        <v/>
      </c>
      <c r="AY73" s="149" t="str">
        <f>IF(AA73="","",IF(AND('miRNA Table'!$D$4="YES",'miRNA Table'!$D$6="YES"),AA73-AA$110,AA73))</f>
        <v/>
      </c>
      <c r="AZ73" s="150" t="str">
        <f>IF(AB73="","",IF(AND('miRNA Table'!$D$4="YES",'miRNA Table'!$D$6="YES"),AB73-AB$110,AB73))</f>
        <v/>
      </c>
      <c r="BY73" s="68" t="str">
        <f t="shared" si="77"/>
        <v>hsa-miR-128-3p</v>
      </c>
      <c r="BZ73" s="69" t="s">
        <v>99</v>
      </c>
      <c r="CA73" s="70">
        <f t="shared" si="78"/>
        <v>9.7983333333333285</v>
      </c>
      <c r="CB73" s="70">
        <f t="shared" si="79"/>
        <v>9.8333333333333357</v>
      </c>
      <c r="CC73" s="70">
        <f t="shared" si="80"/>
        <v>9.4866666666666681</v>
      </c>
      <c r="CD73" s="70" t="str">
        <f t="shared" si="81"/>
        <v/>
      </c>
      <c r="CE73" s="70" t="str">
        <f t="shared" si="82"/>
        <v/>
      </c>
      <c r="CF73" s="70" t="str">
        <f t="shared" si="83"/>
        <v/>
      </c>
      <c r="CG73" s="70" t="str">
        <f t="shared" si="84"/>
        <v/>
      </c>
      <c r="CH73" s="70" t="str">
        <f t="shared" si="85"/>
        <v/>
      </c>
      <c r="CI73" s="70" t="str">
        <f t="shared" si="86"/>
        <v/>
      </c>
      <c r="CJ73" s="70" t="str">
        <f t="shared" si="87"/>
        <v/>
      </c>
      <c r="CK73" s="70" t="str">
        <f t="shared" si="88"/>
        <v/>
      </c>
      <c r="CL73" s="70" t="str">
        <f t="shared" si="89"/>
        <v/>
      </c>
      <c r="CM73" s="70">
        <f t="shared" si="90"/>
        <v>7.0466666666666633</v>
      </c>
      <c r="CN73" s="70">
        <f t="shared" si="91"/>
        <v>7.0183333333333344</v>
      </c>
      <c r="CO73" s="70">
        <f t="shared" si="92"/>
        <v>7.2250000000000014</v>
      </c>
      <c r="CP73" s="70" t="str">
        <f t="shared" si="93"/>
        <v/>
      </c>
      <c r="CQ73" s="70" t="str">
        <f t="shared" si="94"/>
        <v/>
      </c>
      <c r="CR73" s="70" t="str">
        <f t="shared" si="95"/>
        <v/>
      </c>
      <c r="CS73" s="70" t="str">
        <f t="shared" si="96"/>
        <v/>
      </c>
      <c r="CT73" s="70" t="str">
        <f t="shared" si="97"/>
        <v/>
      </c>
      <c r="CU73" s="70" t="str">
        <f t="shared" si="98"/>
        <v/>
      </c>
      <c r="CV73" s="70" t="str">
        <f t="shared" si="99"/>
        <v/>
      </c>
      <c r="CW73" s="70" t="str">
        <f t="shared" si="100"/>
        <v/>
      </c>
      <c r="CX73" s="70" t="str">
        <f t="shared" si="101"/>
        <v/>
      </c>
      <c r="CY73" s="41">
        <f t="shared" si="102"/>
        <v>9.7061111111111114</v>
      </c>
      <c r="CZ73" s="41">
        <f t="shared" si="103"/>
        <v>7.0966666666666667</v>
      </c>
      <c r="DA73" s="71" t="str">
        <f t="shared" si="104"/>
        <v>hsa-miR-128-3p</v>
      </c>
      <c r="DB73" s="69" t="s">
        <v>189</v>
      </c>
      <c r="DC73" s="72">
        <f t="shared" si="67"/>
        <v>1.1230724122956504E-3</v>
      </c>
      <c r="DD73" s="72">
        <f t="shared" si="68"/>
        <v>1.0961543440521204E-3</v>
      </c>
      <c r="DE73" s="72">
        <f t="shared" si="69"/>
        <v>1.3938908732137349E-3</v>
      </c>
      <c r="DF73" s="72" t="str">
        <f t="shared" si="70"/>
        <v/>
      </c>
      <c r="DG73" s="72" t="str">
        <f t="shared" si="71"/>
        <v/>
      </c>
      <c r="DH73" s="72" t="str">
        <f t="shared" si="72"/>
        <v/>
      </c>
      <c r="DI73" s="72" t="str">
        <f t="shared" si="73"/>
        <v/>
      </c>
      <c r="DJ73" s="72" t="str">
        <f t="shared" si="74"/>
        <v/>
      </c>
      <c r="DK73" s="72" t="str">
        <f t="shared" si="75"/>
        <v/>
      </c>
      <c r="DL73" s="72" t="str">
        <f t="shared" si="76"/>
        <v/>
      </c>
      <c r="DM73" s="72" t="str">
        <f t="shared" si="105"/>
        <v/>
      </c>
      <c r="DN73" s="72" t="str">
        <f t="shared" si="106"/>
        <v/>
      </c>
      <c r="DO73" s="72">
        <f t="shared" si="109"/>
        <v>7.5638335623662905E-3</v>
      </c>
      <c r="DP73" s="72">
        <f t="shared" si="65"/>
        <v>7.7138492465104996E-3</v>
      </c>
      <c r="DQ73" s="72">
        <f t="shared" si="65"/>
        <v>6.6843361381453241E-3</v>
      </c>
      <c r="DR73" s="72" t="str">
        <f t="shared" si="65"/>
        <v/>
      </c>
      <c r="DS73" s="72" t="str">
        <f t="shared" si="65"/>
        <v/>
      </c>
      <c r="DT73" s="72" t="str">
        <f t="shared" si="65"/>
        <v/>
      </c>
      <c r="DU73" s="72" t="str">
        <f t="shared" si="50"/>
        <v/>
      </c>
      <c r="DV73" s="72" t="str">
        <f t="shared" si="50"/>
        <v/>
      </c>
      <c r="DW73" s="72" t="str">
        <f t="shared" si="50"/>
        <v/>
      </c>
      <c r="DX73" s="72" t="str">
        <f t="shared" si="48"/>
        <v/>
      </c>
      <c r="DY73" s="72" t="str">
        <f t="shared" si="107"/>
        <v/>
      </c>
      <c r="DZ73" s="72" t="str">
        <f t="shared" si="108"/>
        <v/>
      </c>
    </row>
    <row r="74" spans="1:130" ht="15" customHeight="1" x14ac:dyDescent="0.25">
      <c r="A74" s="76" t="str">
        <f>'miRNA Table'!B73</f>
        <v>hsa-miR-143-3p</v>
      </c>
      <c r="B74" s="69" t="s">
        <v>100</v>
      </c>
      <c r="C74" s="70">
        <f>IF('Test Sample Data'!C73="","",IF(SUM('Test Sample Data'!C$3:C$98)&gt;10,IF(AND(ISNUMBER('Test Sample Data'!C73),'Test Sample Data'!C73&lt;$C$108, 'Test Sample Data'!C73&gt;0),'Test Sample Data'!C73,$C$108),""))</f>
        <v>18.23</v>
      </c>
      <c r="D74" s="70">
        <f>IF('Test Sample Data'!D73="","",IF(SUM('Test Sample Data'!D$3:D$98)&gt;10,IF(AND(ISNUMBER('Test Sample Data'!D73),'Test Sample Data'!D73&lt;$C$108, 'Test Sample Data'!D73&gt;0),'Test Sample Data'!D73,$C$108),""))</f>
        <v>18.260000000000002</v>
      </c>
      <c r="E74" s="70">
        <f>IF('Test Sample Data'!E73="","",IF(SUM('Test Sample Data'!E$3:E$98)&gt;10,IF(AND(ISNUMBER('Test Sample Data'!E73),'Test Sample Data'!E73&lt;$C$108, 'Test Sample Data'!E73&gt;0),'Test Sample Data'!E73,$C$108),""))</f>
        <v>18.21</v>
      </c>
      <c r="F74" s="70" t="str">
        <f>IF('Test Sample Data'!F73="","",IF(SUM('Test Sample Data'!F$3:F$98)&gt;10,IF(AND(ISNUMBER('Test Sample Data'!F73),'Test Sample Data'!F73&lt;$C$108, 'Test Sample Data'!F73&gt;0),'Test Sample Data'!F73,$C$108),""))</f>
        <v/>
      </c>
      <c r="G74" s="70" t="str">
        <f>IF('Test Sample Data'!G73="","",IF(SUM('Test Sample Data'!G$3:G$98)&gt;10,IF(AND(ISNUMBER('Test Sample Data'!G73),'Test Sample Data'!G73&lt;$C$108, 'Test Sample Data'!G73&gt;0),'Test Sample Data'!G73,$C$108),""))</f>
        <v/>
      </c>
      <c r="H74" s="70" t="str">
        <f>IF('Test Sample Data'!H73="","",IF(SUM('Test Sample Data'!H$3:H$98)&gt;10,IF(AND(ISNUMBER('Test Sample Data'!H73),'Test Sample Data'!H73&lt;$C$108, 'Test Sample Data'!H73&gt;0),'Test Sample Data'!H73,$C$108),""))</f>
        <v/>
      </c>
      <c r="I74" s="70" t="str">
        <f>IF('Test Sample Data'!I73="","",IF(SUM('Test Sample Data'!I$3:I$98)&gt;10,IF(AND(ISNUMBER('Test Sample Data'!I73),'Test Sample Data'!I73&lt;$C$108, 'Test Sample Data'!I73&gt;0),'Test Sample Data'!I73,$C$108),""))</f>
        <v/>
      </c>
      <c r="J74" s="70" t="str">
        <f>IF('Test Sample Data'!J73="","",IF(SUM('Test Sample Data'!J$3:J$98)&gt;10,IF(AND(ISNUMBER('Test Sample Data'!J73),'Test Sample Data'!J73&lt;$C$108, 'Test Sample Data'!J73&gt;0),'Test Sample Data'!J73,$C$108),""))</f>
        <v/>
      </c>
      <c r="K74" s="70" t="str">
        <f>IF('Test Sample Data'!K73="","",IF(SUM('Test Sample Data'!K$3:K$98)&gt;10,IF(AND(ISNUMBER('Test Sample Data'!K73),'Test Sample Data'!K73&lt;$C$108, 'Test Sample Data'!K73&gt;0),'Test Sample Data'!K73,$C$108),""))</f>
        <v/>
      </c>
      <c r="L74" s="70" t="str">
        <f>IF('Test Sample Data'!L73="","",IF(SUM('Test Sample Data'!L$3:L$98)&gt;10,IF(AND(ISNUMBER('Test Sample Data'!L73),'Test Sample Data'!L73&lt;$C$108, 'Test Sample Data'!L73&gt;0),'Test Sample Data'!L73,$C$108),""))</f>
        <v/>
      </c>
      <c r="M74" s="70" t="str">
        <f>IF('Test Sample Data'!M73="","",IF(SUM('Test Sample Data'!M$3:M$98)&gt;10,IF(AND(ISNUMBER('Test Sample Data'!M73),'Test Sample Data'!M73&lt;$C$108, 'Test Sample Data'!M73&gt;0),'Test Sample Data'!M73,$C$108),""))</f>
        <v/>
      </c>
      <c r="N74" s="70" t="str">
        <f>IF('Test Sample Data'!N73="","",IF(SUM('Test Sample Data'!N$3:N$98)&gt;10,IF(AND(ISNUMBER('Test Sample Data'!N73),'Test Sample Data'!N73&lt;$C$108, 'Test Sample Data'!N73&gt;0),'Test Sample Data'!N73,$C$108),""))</f>
        <v/>
      </c>
      <c r="O74" s="69" t="str">
        <f>'miRNA Table'!B73</f>
        <v>hsa-miR-143-3p</v>
      </c>
      <c r="P74" s="69" t="s">
        <v>100</v>
      </c>
      <c r="Q74" s="70">
        <f>IF('Control Sample Data'!C73="","",IF(SUM('Control Sample Data'!C$3:C$98)&gt;10,IF(AND(ISNUMBER('Control Sample Data'!C73),'Control Sample Data'!C73&lt;$C$108, 'Control Sample Data'!C73&gt;0),'Control Sample Data'!C73,$C$108),""))</f>
        <v>18.66</v>
      </c>
      <c r="R74" s="70">
        <f>IF('Control Sample Data'!D73="","",IF(SUM('Control Sample Data'!D$3:D$98)&gt;10,IF(AND(ISNUMBER('Control Sample Data'!D73),'Control Sample Data'!D73&lt;$C$108, 'Control Sample Data'!D73&gt;0),'Control Sample Data'!D73,$C$108),""))</f>
        <v>18.59</v>
      </c>
      <c r="S74" s="70">
        <f>IF('Control Sample Data'!E73="","",IF(SUM('Control Sample Data'!E$3:E$98)&gt;10,IF(AND(ISNUMBER('Control Sample Data'!E73),'Control Sample Data'!E73&lt;$C$108, 'Control Sample Data'!E73&gt;0),'Control Sample Data'!E73,$C$108),""))</f>
        <v>18.46</v>
      </c>
      <c r="T74" s="70" t="str">
        <f>IF('Control Sample Data'!F73="","",IF(SUM('Control Sample Data'!F$3:F$98)&gt;10,IF(AND(ISNUMBER('Control Sample Data'!F73),'Control Sample Data'!F73&lt;$C$108, 'Control Sample Data'!F73&gt;0),'Control Sample Data'!F73,$C$108),""))</f>
        <v/>
      </c>
      <c r="U74" s="70" t="str">
        <f>IF('Control Sample Data'!G73="","",IF(SUM('Control Sample Data'!G$3:G$98)&gt;10,IF(AND(ISNUMBER('Control Sample Data'!G73),'Control Sample Data'!G73&lt;$C$108, 'Control Sample Data'!G73&gt;0),'Control Sample Data'!G73,$C$108),""))</f>
        <v/>
      </c>
      <c r="V74" s="70" t="str">
        <f>IF('Control Sample Data'!H73="","",IF(SUM('Control Sample Data'!H$3:H$98)&gt;10,IF(AND(ISNUMBER('Control Sample Data'!H73),'Control Sample Data'!H73&lt;$C$108, 'Control Sample Data'!H73&gt;0),'Control Sample Data'!H73,$C$108),""))</f>
        <v/>
      </c>
      <c r="W74" s="70" t="str">
        <f>IF('Control Sample Data'!I73="","",IF(SUM('Control Sample Data'!I$3:I$98)&gt;10,IF(AND(ISNUMBER('Control Sample Data'!I73),'Control Sample Data'!I73&lt;$C$108, 'Control Sample Data'!I73&gt;0),'Control Sample Data'!I73,$C$108),""))</f>
        <v/>
      </c>
      <c r="X74" s="70" t="str">
        <f>IF('Control Sample Data'!J73="","",IF(SUM('Control Sample Data'!J$3:J$98)&gt;10,IF(AND(ISNUMBER('Control Sample Data'!J73),'Control Sample Data'!J73&lt;$C$108, 'Control Sample Data'!J73&gt;0),'Control Sample Data'!J73,$C$108),""))</f>
        <v/>
      </c>
      <c r="Y74" s="70" t="str">
        <f>IF('Control Sample Data'!K73="","",IF(SUM('Control Sample Data'!K$3:K$98)&gt;10,IF(AND(ISNUMBER('Control Sample Data'!K73),'Control Sample Data'!K73&lt;$C$108, 'Control Sample Data'!K73&gt;0),'Control Sample Data'!K73,$C$108),""))</f>
        <v/>
      </c>
      <c r="Z74" s="70" t="str">
        <f>IF('Control Sample Data'!L73="","",IF(SUM('Control Sample Data'!L$3:L$98)&gt;10,IF(AND(ISNUMBER('Control Sample Data'!L73),'Control Sample Data'!L73&lt;$C$108, 'Control Sample Data'!L73&gt;0),'Control Sample Data'!L73,$C$108),""))</f>
        <v/>
      </c>
      <c r="AA74" s="70" t="str">
        <f>IF('Control Sample Data'!M73="","",IF(SUM('Control Sample Data'!M$3:M$98)&gt;10,IF(AND(ISNUMBER('Control Sample Data'!M73),'Control Sample Data'!M73&lt;$C$108, 'Control Sample Data'!M73&gt;0),'Control Sample Data'!M73,$C$108),""))</f>
        <v/>
      </c>
      <c r="AB74" s="137" t="str">
        <f>IF('Control Sample Data'!N73="","",IF(SUM('Control Sample Data'!N$3:N$98)&gt;10,IF(AND(ISNUMBER('Control Sample Data'!N73),'Control Sample Data'!N73&lt;$C$108, 'Control Sample Data'!N73&gt;0),'Control Sample Data'!N73,$C$108),""))</f>
        <v/>
      </c>
      <c r="AC74" s="142">
        <f>IF(C74="","",IF(AND('miRNA Table'!$D$4="YES",'miRNA Table'!$D$6="YES"),C74-C$110,C74))</f>
        <v>18.23</v>
      </c>
      <c r="AD74" s="143">
        <f>IF(D74="","",IF(AND('miRNA Table'!$D$4="YES",'miRNA Table'!$D$6="YES"),D74-D$110,D74))</f>
        <v>18.260000000000002</v>
      </c>
      <c r="AE74" s="143">
        <f>IF(E74="","",IF(AND('miRNA Table'!$D$4="YES",'miRNA Table'!$D$6="YES"),E74-E$110,E74))</f>
        <v>18.21</v>
      </c>
      <c r="AF74" s="143" t="str">
        <f>IF(F74="","",IF(AND('miRNA Table'!$D$4="YES",'miRNA Table'!$D$6="YES"),F74-F$110,F74))</f>
        <v/>
      </c>
      <c r="AG74" s="143" t="str">
        <f>IF(G74="","",IF(AND('miRNA Table'!$D$4="YES",'miRNA Table'!$D$6="YES"),G74-G$110,G74))</f>
        <v/>
      </c>
      <c r="AH74" s="143" t="str">
        <f>IF(H74="","",IF(AND('miRNA Table'!$D$4="YES",'miRNA Table'!$D$6="YES"),H74-H$110,H74))</f>
        <v/>
      </c>
      <c r="AI74" s="143" t="str">
        <f>IF(I74="","",IF(AND('miRNA Table'!$D$4="YES",'miRNA Table'!$D$6="YES"),I74-I$110,I74))</f>
        <v/>
      </c>
      <c r="AJ74" s="143" t="str">
        <f>IF(J74="","",IF(AND('miRNA Table'!$D$4="YES",'miRNA Table'!$D$6="YES"),J74-J$110,J74))</f>
        <v/>
      </c>
      <c r="AK74" s="143" t="str">
        <f>IF(K74="","",IF(AND('miRNA Table'!$D$4="YES",'miRNA Table'!$D$6="YES"),K74-K$110,K74))</f>
        <v/>
      </c>
      <c r="AL74" s="143" t="str">
        <f>IF(L74="","",IF(AND('miRNA Table'!$D$4="YES",'miRNA Table'!$D$6="YES"),L74-L$110,L74))</f>
        <v/>
      </c>
      <c r="AM74" s="143" t="str">
        <f>IF(M74="","",IF(AND('miRNA Table'!$D$4="YES",'miRNA Table'!$D$6="YES"),M74-M$110,M74))</f>
        <v/>
      </c>
      <c r="AN74" s="144" t="str">
        <f>IF(N74="","",IF(AND('miRNA Table'!$D$4="YES",'miRNA Table'!$D$6="YES"),N74-N$110,N74))</f>
        <v/>
      </c>
      <c r="AO74" s="148">
        <f>IF(Q74="","",IF(AND('miRNA Table'!$D$4="YES",'miRNA Table'!$D$6="YES"),Q74-Q$110,Q74))</f>
        <v>18.66</v>
      </c>
      <c r="AP74" s="149">
        <f>IF(R74="","",IF(AND('miRNA Table'!$D$4="YES",'miRNA Table'!$D$6="YES"),R74-R$110,R74))</f>
        <v>18.59</v>
      </c>
      <c r="AQ74" s="149">
        <f>IF(S74="","",IF(AND('miRNA Table'!$D$4="YES",'miRNA Table'!$D$6="YES"),S74-S$110,S74))</f>
        <v>18.46</v>
      </c>
      <c r="AR74" s="149" t="str">
        <f>IF(T74="","",IF(AND('miRNA Table'!$D$4="YES",'miRNA Table'!$D$6="YES"),T74-T$110,T74))</f>
        <v/>
      </c>
      <c r="AS74" s="149" t="str">
        <f>IF(U74="","",IF(AND('miRNA Table'!$D$4="YES",'miRNA Table'!$D$6="YES"),U74-U$110,U74))</f>
        <v/>
      </c>
      <c r="AT74" s="149" t="str">
        <f>IF(V74="","",IF(AND('miRNA Table'!$D$4="YES",'miRNA Table'!$D$6="YES"),V74-V$110,V74))</f>
        <v/>
      </c>
      <c r="AU74" s="149" t="str">
        <f>IF(W74="","",IF(AND('miRNA Table'!$D$4="YES",'miRNA Table'!$D$6="YES"),W74-W$110,W74))</f>
        <v/>
      </c>
      <c r="AV74" s="149" t="str">
        <f>IF(X74="","",IF(AND('miRNA Table'!$D$4="YES",'miRNA Table'!$D$6="YES"),X74-X$110,X74))</f>
        <v/>
      </c>
      <c r="AW74" s="149" t="str">
        <f>IF(Y74="","",IF(AND('miRNA Table'!$D$4="YES",'miRNA Table'!$D$6="YES"),Y74-Y$110,Y74))</f>
        <v/>
      </c>
      <c r="AX74" s="149" t="str">
        <f>IF(Z74="","",IF(AND('miRNA Table'!$D$4="YES",'miRNA Table'!$D$6="YES"),Z74-Z$110,Z74))</f>
        <v/>
      </c>
      <c r="AY74" s="149" t="str">
        <f>IF(AA74="","",IF(AND('miRNA Table'!$D$4="YES",'miRNA Table'!$D$6="YES"),AA74-AA$110,AA74))</f>
        <v/>
      </c>
      <c r="AZ74" s="150" t="str">
        <f>IF(AB74="","",IF(AND('miRNA Table'!$D$4="YES",'miRNA Table'!$D$6="YES"),AB74-AB$110,AB74))</f>
        <v/>
      </c>
      <c r="BY74" s="68" t="str">
        <f t="shared" si="77"/>
        <v>hsa-miR-143-3p</v>
      </c>
      <c r="BZ74" s="69" t="s">
        <v>100</v>
      </c>
      <c r="CA74" s="70">
        <f t="shared" si="78"/>
        <v>-1.3016666666666694</v>
      </c>
      <c r="CB74" s="70">
        <f t="shared" si="79"/>
        <v>-1.3666666666666636</v>
      </c>
      <c r="CC74" s="70">
        <f t="shared" si="80"/>
        <v>-1.3733333333333313</v>
      </c>
      <c r="CD74" s="70" t="str">
        <f t="shared" si="81"/>
        <v/>
      </c>
      <c r="CE74" s="70" t="str">
        <f t="shared" si="82"/>
        <v/>
      </c>
      <c r="CF74" s="70" t="str">
        <f t="shared" si="83"/>
        <v/>
      </c>
      <c r="CG74" s="70" t="str">
        <f t="shared" si="84"/>
        <v/>
      </c>
      <c r="CH74" s="70" t="str">
        <f t="shared" si="85"/>
        <v/>
      </c>
      <c r="CI74" s="70" t="str">
        <f t="shared" si="86"/>
        <v/>
      </c>
      <c r="CJ74" s="70" t="str">
        <f t="shared" si="87"/>
        <v/>
      </c>
      <c r="CK74" s="70" t="str">
        <f t="shared" si="88"/>
        <v/>
      </c>
      <c r="CL74" s="70" t="str">
        <f t="shared" si="89"/>
        <v/>
      </c>
      <c r="CM74" s="70">
        <f t="shared" si="90"/>
        <v>-1.1933333333333351</v>
      </c>
      <c r="CN74" s="70">
        <f t="shared" si="91"/>
        <v>-1.1416666666666657</v>
      </c>
      <c r="CO74" s="70">
        <f t="shared" si="92"/>
        <v>-1.4349999999999987</v>
      </c>
      <c r="CP74" s="70" t="str">
        <f t="shared" si="93"/>
        <v/>
      </c>
      <c r="CQ74" s="70" t="str">
        <f t="shared" si="94"/>
        <v/>
      </c>
      <c r="CR74" s="70" t="str">
        <f t="shared" si="95"/>
        <v/>
      </c>
      <c r="CS74" s="70" t="str">
        <f t="shared" si="96"/>
        <v/>
      </c>
      <c r="CT74" s="70" t="str">
        <f t="shared" si="97"/>
        <v/>
      </c>
      <c r="CU74" s="70" t="str">
        <f t="shared" si="98"/>
        <v/>
      </c>
      <c r="CV74" s="70" t="str">
        <f t="shared" si="99"/>
        <v/>
      </c>
      <c r="CW74" s="70" t="str">
        <f t="shared" si="100"/>
        <v/>
      </c>
      <c r="CX74" s="70" t="str">
        <f t="shared" si="101"/>
        <v/>
      </c>
      <c r="CY74" s="41">
        <f t="shared" si="102"/>
        <v>-1.3472222222222214</v>
      </c>
      <c r="CZ74" s="41">
        <f t="shared" si="103"/>
        <v>-1.2566666666666666</v>
      </c>
      <c r="DA74" s="71" t="str">
        <f t="shared" si="104"/>
        <v>hsa-miR-143-3p</v>
      </c>
      <c r="DB74" s="69" t="s">
        <v>190</v>
      </c>
      <c r="DC74" s="72">
        <f t="shared" si="67"/>
        <v>2.4651350179944345</v>
      </c>
      <c r="DD74" s="72">
        <f t="shared" si="68"/>
        <v>2.5787406168791529</v>
      </c>
      <c r="DE74" s="72">
        <f t="shared" si="69"/>
        <v>2.5906845037838901</v>
      </c>
      <c r="DF74" s="72" t="str">
        <f t="shared" si="70"/>
        <v/>
      </c>
      <c r="DG74" s="72" t="str">
        <f t="shared" si="71"/>
        <v/>
      </c>
      <c r="DH74" s="72" t="str">
        <f t="shared" si="72"/>
        <v/>
      </c>
      <c r="DI74" s="72" t="str">
        <f t="shared" si="73"/>
        <v/>
      </c>
      <c r="DJ74" s="72" t="str">
        <f t="shared" si="74"/>
        <v/>
      </c>
      <c r="DK74" s="72" t="str">
        <f t="shared" si="75"/>
        <v/>
      </c>
      <c r="DL74" s="72" t="str">
        <f t="shared" si="76"/>
        <v/>
      </c>
      <c r="DM74" s="72" t="str">
        <f t="shared" si="105"/>
        <v/>
      </c>
      <c r="DN74" s="72" t="str">
        <f t="shared" si="106"/>
        <v/>
      </c>
      <c r="DO74" s="72">
        <f t="shared" si="109"/>
        <v>2.2868049739338141</v>
      </c>
      <c r="DP74" s="72">
        <f t="shared" si="65"/>
        <v>2.2063576443274915</v>
      </c>
      <c r="DQ74" s="72">
        <f t="shared" si="65"/>
        <v>2.7038216660562493</v>
      </c>
      <c r="DR74" s="72" t="str">
        <f t="shared" si="65"/>
        <v/>
      </c>
      <c r="DS74" s="72" t="str">
        <f t="shared" si="65"/>
        <v/>
      </c>
      <c r="DT74" s="72" t="str">
        <f t="shared" si="65"/>
        <v/>
      </c>
      <c r="DU74" s="72" t="str">
        <f t="shared" si="50"/>
        <v/>
      </c>
      <c r="DV74" s="72" t="str">
        <f t="shared" si="50"/>
        <v/>
      </c>
      <c r="DW74" s="72" t="str">
        <f t="shared" si="50"/>
        <v/>
      </c>
      <c r="DX74" s="72" t="str">
        <f t="shared" si="48"/>
        <v/>
      </c>
      <c r="DY74" s="72" t="str">
        <f t="shared" si="107"/>
        <v/>
      </c>
      <c r="DZ74" s="72" t="str">
        <f t="shared" si="108"/>
        <v/>
      </c>
    </row>
    <row r="75" spans="1:130" ht="15" customHeight="1" x14ac:dyDescent="0.25">
      <c r="A75" s="76" t="str">
        <f>'miRNA Table'!B74</f>
        <v>hsa-miR-215-5p</v>
      </c>
      <c r="B75" s="69" t="s">
        <v>101</v>
      </c>
      <c r="C75" s="70">
        <f>IF('Test Sample Data'!C74="","",IF(SUM('Test Sample Data'!C$3:C$98)&gt;10,IF(AND(ISNUMBER('Test Sample Data'!C74),'Test Sample Data'!C74&lt;$C$108, 'Test Sample Data'!C74&gt;0),'Test Sample Data'!C74,$C$108),""))</f>
        <v>28.88</v>
      </c>
      <c r="D75" s="70">
        <f>IF('Test Sample Data'!D74="","",IF(SUM('Test Sample Data'!D$3:D$98)&gt;10,IF(AND(ISNUMBER('Test Sample Data'!D74),'Test Sample Data'!D74&lt;$C$108, 'Test Sample Data'!D74&gt;0),'Test Sample Data'!D74,$C$108),""))</f>
        <v>29.09</v>
      </c>
      <c r="E75" s="70">
        <f>IF('Test Sample Data'!E74="","",IF(SUM('Test Sample Data'!E$3:E$98)&gt;10,IF(AND(ISNUMBER('Test Sample Data'!E74),'Test Sample Data'!E74&lt;$C$108, 'Test Sample Data'!E74&gt;0),'Test Sample Data'!E74,$C$108),""))</f>
        <v>28.98</v>
      </c>
      <c r="F75" s="70" t="str">
        <f>IF('Test Sample Data'!F74="","",IF(SUM('Test Sample Data'!F$3:F$98)&gt;10,IF(AND(ISNUMBER('Test Sample Data'!F74),'Test Sample Data'!F74&lt;$C$108, 'Test Sample Data'!F74&gt;0),'Test Sample Data'!F74,$C$108),""))</f>
        <v/>
      </c>
      <c r="G75" s="70" t="str">
        <f>IF('Test Sample Data'!G74="","",IF(SUM('Test Sample Data'!G$3:G$98)&gt;10,IF(AND(ISNUMBER('Test Sample Data'!G74),'Test Sample Data'!G74&lt;$C$108, 'Test Sample Data'!G74&gt;0),'Test Sample Data'!G74,$C$108),""))</f>
        <v/>
      </c>
      <c r="H75" s="70" t="str">
        <f>IF('Test Sample Data'!H74="","",IF(SUM('Test Sample Data'!H$3:H$98)&gt;10,IF(AND(ISNUMBER('Test Sample Data'!H74),'Test Sample Data'!H74&lt;$C$108, 'Test Sample Data'!H74&gt;0),'Test Sample Data'!H74,$C$108),""))</f>
        <v/>
      </c>
      <c r="I75" s="70" t="str">
        <f>IF('Test Sample Data'!I74="","",IF(SUM('Test Sample Data'!I$3:I$98)&gt;10,IF(AND(ISNUMBER('Test Sample Data'!I74),'Test Sample Data'!I74&lt;$C$108, 'Test Sample Data'!I74&gt;0),'Test Sample Data'!I74,$C$108),""))</f>
        <v/>
      </c>
      <c r="J75" s="70" t="str">
        <f>IF('Test Sample Data'!J74="","",IF(SUM('Test Sample Data'!J$3:J$98)&gt;10,IF(AND(ISNUMBER('Test Sample Data'!J74),'Test Sample Data'!J74&lt;$C$108, 'Test Sample Data'!J74&gt;0),'Test Sample Data'!J74,$C$108),""))</f>
        <v/>
      </c>
      <c r="K75" s="70" t="str">
        <f>IF('Test Sample Data'!K74="","",IF(SUM('Test Sample Data'!K$3:K$98)&gt;10,IF(AND(ISNUMBER('Test Sample Data'!K74),'Test Sample Data'!K74&lt;$C$108, 'Test Sample Data'!K74&gt;0),'Test Sample Data'!K74,$C$108),""))</f>
        <v/>
      </c>
      <c r="L75" s="70" t="str">
        <f>IF('Test Sample Data'!L74="","",IF(SUM('Test Sample Data'!L$3:L$98)&gt;10,IF(AND(ISNUMBER('Test Sample Data'!L74),'Test Sample Data'!L74&lt;$C$108, 'Test Sample Data'!L74&gt;0),'Test Sample Data'!L74,$C$108),""))</f>
        <v/>
      </c>
      <c r="M75" s="70" t="str">
        <f>IF('Test Sample Data'!M74="","",IF(SUM('Test Sample Data'!M$3:M$98)&gt;10,IF(AND(ISNUMBER('Test Sample Data'!M74),'Test Sample Data'!M74&lt;$C$108, 'Test Sample Data'!M74&gt;0),'Test Sample Data'!M74,$C$108),""))</f>
        <v/>
      </c>
      <c r="N75" s="70" t="str">
        <f>IF('Test Sample Data'!N74="","",IF(SUM('Test Sample Data'!N$3:N$98)&gt;10,IF(AND(ISNUMBER('Test Sample Data'!N74),'Test Sample Data'!N74&lt;$C$108, 'Test Sample Data'!N74&gt;0),'Test Sample Data'!N74,$C$108),""))</f>
        <v/>
      </c>
      <c r="O75" s="69" t="str">
        <f>'miRNA Table'!B74</f>
        <v>hsa-miR-215-5p</v>
      </c>
      <c r="P75" s="69" t="s">
        <v>101</v>
      </c>
      <c r="Q75" s="70">
        <f>IF('Control Sample Data'!C74="","",IF(SUM('Control Sample Data'!C$3:C$98)&gt;10,IF(AND(ISNUMBER('Control Sample Data'!C74),'Control Sample Data'!C74&lt;$C$108, 'Control Sample Data'!C74&gt;0),'Control Sample Data'!C74,$C$108),""))</f>
        <v>31.03</v>
      </c>
      <c r="R75" s="70">
        <f>IF('Control Sample Data'!D74="","",IF(SUM('Control Sample Data'!D$3:D$98)&gt;10,IF(AND(ISNUMBER('Control Sample Data'!D74),'Control Sample Data'!D74&lt;$C$108, 'Control Sample Data'!D74&gt;0),'Control Sample Data'!D74,$C$108),""))</f>
        <v>31.22</v>
      </c>
      <c r="S75" s="70">
        <f>IF('Control Sample Data'!E74="","",IF(SUM('Control Sample Data'!E$3:E$98)&gt;10,IF(AND(ISNUMBER('Control Sample Data'!E74),'Control Sample Data'!E74&lt;$C$108, 'Control Sample Data'!E74&gt;0),'Control Sample Data'!E74,$C$108),""))</f>
        <v>31.44</v>
      </c>
      <c r="T75" s="70" t="str">
        <f>IF('Control Sample Data'!F74="","",IF(SUM('Control Sample Data'!F$3:F$98)&gt;10,IF(AND(ISNUMBER('Control Sample Data'!F74),'Control Sample Data'!F74&lt;$C$108, 'Control Sample Data'!F74&gt;0),'Control Sample Data'!F74,$C$108),""))</f>
        <v/>
      </c>
      <c r="U75" s="70" t="str">
        <f>IF('Control Sample Data'!G74="","",IF(SUM('Control Sample Data'!G$3:G$98)&gt;10,IF(AND(ISNUMBER('Control Sample Data'!G74),'Control Sample Data'!G74&lt;$C$108, 'Control Sample Data'!G74&gt;0),'Control Sample Data'!G74,$C$108),""))</f>
        <v/>
      </c>
      <c r="V75" s="70" t="str">
        <f>IF('Control Sample Data'!H74="","",IF(SUM('Control Sample Data'!H$3:H$98)&gt;10,IF(AND(ISNUMBER('Control Sample Data'!H74),'Control Sample Data'!H74&lt;$C$108, 'Control Sample Data'!H74&gt;0),'Control Sample Data'!H74,$C$108),""))</f>
        <v/>
      </c>
      <c r="W75" s="70" t="str">
        <f>IF('Control Sample Data'!I74="","",IF(SUM('Control Sample Data'!I$3:I$98)&gt;10,IF(AND(ISNUMBER('Control Sample Data'!I74),'Control Sample Data'!I74&lt;$C$108, 'Control Sample Data'!I74&gt;0),'Control Sample Data'!I74,$C$108),""))</f>
        <v/>
      </c>
      <c r="X75" s="70" t="str">
        <f>IF('Control Sample Data'!J74="","",IF(SUM('Control Sample Data'!J$3:J$98)&gt;10,IF(AND(ISNUMBER('Control Sample Data'!J74),'Control Sample Data'!J74&lt;$C$108, 'Control Sample Data'!J74&gt;0),'Control Sample Data'!J74,$C$108),""))</f>
        <v/>
      </c>
      <c r="Y75" s="70" t="str">
        <f>IF('Control Sample Data'!K74="","",IF(SUM('Control Sample Data'!K$3:K$98)&gt;10,IF(AND(ISNUMBER('Control Sample Data'!K74),'Control Sample Data'!K74&lt;$C$108, 'Control Sample Data'!K74&gt;0),'Control Sample Data'!K74,$C$108),""))</f>
        <v/>
      </c>
      <c r="Z75" s="70" t="str">
        <f>IF('Control Sample Data'!L74="","",IF(SUM('Control Sample Data'!L$3:L$98)&gt;10,IF(AND(ISNUMBER('Control Sample Data'!L74),'Control Sample Data'!L74&lt;$C$108, 'Control Sample Data'!L74&gt;0),'Control Sample Data'!L74,$C$108),""))</f>
        <v/>
      </c>
      <c r="AA75" s="70" t="str">
        <f>IF('Control Sample Data'!M74="","",IF(SUM('Control Sample Data'!M$3:M$98)&gt;10,IF(AND(ISNUMBER('Control Sample Data'!M74),'Control Sample Data'!M74&lt;$C$108, 'Control Sample Data'!M74&gt;0),'Control Sample Data'!M74,$C$108),""))</f>
        <v/>
      </c>
      <c r="AB75" s="137" t="str">
        <f>IF('Control Sample Data'!N74="","",IF(SUM('Control Sample Data'!N$3:N$98)&gt;10,IF(AND(ISNUMBER('Control Sample Data'!N74),'Control Sample Data'!N74&lt;$C$108, 'Control Sample Data'!N74&gt;0),'Control Sample Data'!N74,$C$108),""))</f>
        <v/>
      </c>
      <c r="AC75" s="142">
        <f>IF(C75="","",IF(AND('miRNA Table'!$D$4="YES",'miRNA Table'!$D$6="YES"),C75-C$110,C75))</f>
        <v>28.88</v>
      </c>
      <c r="AD75" s="143">
        <f>IF(D75="","",IF(AND('miRNA Table'!$D$4="YES",'miRNA Table'!$D$6="YES"),D75-D$110,D75))</f>
        <v>29.09</v>
      </c>
      <c r="AE75" s="143">
        <f>IF(E75="","",IF(AND('miRNA Table'!$D$4="YES",'miRNA Table'!$D$6="YES"),E75-E$110,E75))</f>
        <v>28.98</v>
      </c>
      <c r="AF75" s="143" t="str">
        <f>IF(F75="","",IF(AND('miRNA Table'!$D$4="YES",'miRNA Table'!$D$6="YES"),F75-F$110,F75))</f>
        <v/>
      </c>
      <c r="AG75" s="143" t="str">
        <f>IF(G75="","",IF(AND('miRNA Table'!$D$4="YES",'miRNA Table'!$D$6="YES"),G75-G$110,G75))</f>
        <v/>
      </c>
      <c r="AH75" s="143" t="str">
        <f>IF(H75="","",IF(AND('miRNA Table'!$D$4="YES",'miRNA Table'!$D$6="YES"),H75-H$110,H75))</f>
        <v/>
      </c>
      <c r="AI75" s="143" t="str">
        <f>IF(I75="","",IF(AND('miRNA Table'!$D$4="YES",'miRNA Table'!$D$6="YES"),I75-I$110,I75))</f>
        <v/>
      </c>
      <c r="AJ75" s="143" t="str">
        <f>IF(J75="","",IF(AND('miRNA Table'!$D$4="YES",'miRNA Table'!$D$6="YES"),J75-J$110,J75))</f>
        <v/>
      </c>
      <c r="AK75" s="143" t="str">
        <f>IF(K75="","",IF(AND('miRNA Table'!$D$4="YES",'miRNA Table'!$D$6="YES"),K75-K$110,K75))</f>
        <v/>
      </c>
      <c r="AL75" s="143" t="str">
        <f>IF(L75="","",IF(AND('miRNA Table'!$D$4="YES",'miRNA Table'!$D$6="YES"),L75-L$110,L75))</f>
        <v/>
      </c>
      <c r="AM75" s="143" t="str">
        <f>IF(M75="","",IF(AND('miRNA Table'!$D$4="YES",'miRNA Table'!$D$6="YES"),M75-M$110,M75))</f>
        <v/>
      </c>
      <c r="AN75" s="144" t="str">
        <f>IF(N75="","",IF(AND('miRNA Table'!$D$4="YES",'miRNA Table'!$D$6="YES"),N75-N$110,N75))</f>
        <v/>
      </c>
      <c r="AO75" s="148">
        <f>IF(Q75="","",IF(AND('miRNA Table'!$D$4="YES",'miRNA Table'!$D$6="YES"),Q75-Q$110,Q75))</f>
        <v>31.03</v>
      </c>
      <c r="AP75" s="149">
        <f>IF(R75="","",IF(AND('miRNA Table'!$D$4="YES",'miRNA Table'!$D$6="YES"),R75-R$110,R75))</f>
        <v>31.22</v>
      </c>
      <c r="AQ75" s="149">
        <f>IF(S75="","",IF(AND('miRNA Table'!$D$4="YES",'miRNA Table'!$D$6="YES"),S75-S$110,S75))</f>
        <v>31.44</v>
      </c>
      <c r="AR75" s="149" t="str">
        <f>IF(T75="","",IF(AND('miRNA Table'!$D$4="YES",'miRNA Table'!$D$6="YES"),T75-T$110,T75))</f>
        <v/>
      </c>
      <c r="AS75" s="149" t="str">
        <f>IF(U75="","",IF(AND('miRNA Table'!$D$4="YES",'miRNA Table'!$D$6="YES"),U75-U$110,U75))</f>
        <v/>
      </c>
      <c r="AT75" s="149" t="str">
        <f>IF(V75="","",IF(AND('miRNA Table'!$D$4="YES",'miRNA Table'!$D$6="YES"),V75-V$110,V75))</f>
        <v/>
      </c>
      <c r="AU75" s="149" t="str">
        <f>IF(W75="","",IF(AND('miRNA Table'!$D$4="YES",'miRNA Table'!$D$6="YES"),W75-W$110,W75))</f>
        <v/>
      </c>
      <c r="AV75" s="149" t="str">
        <f>IF(X75="","",IF(AND('miRNA Table'!$D$4="YES",'miRNA Table'!$D$6="YES"),X75-X$110,X75))</f>
        <v/>
      </c>
      <c r="AW75" s="149" t="str">
        <f>IF(Y75="","",IF(AND('miRNA Table'!$D$4="YES",'miRNA Table'!$D$6="YES"),Y75-Y$110,Y75))</f>
        <v/>
      </c>
      <c r="AX75" s="149" t="str">
        <f>IF(Z75="","",IF(AND('miRNA Table'!$D$4="YES",'miRNA Table'!$D$6="YES"),Z75-Z$110,Z75))</f>
        <v/>
      </c>
      <c r="AY75" s="149" t="str">
        <f>IF(AA75="","",IF(AND('miRNA Table'!$D$4="YES",'miRNA Table'!$D$6="YES"),AA75-AA$110,AA75))</f>
        <v/>
      </c>
      <c r="AZ75" s="150" t="str">
        <f>IF(AB75="","",IF(AND('miRNA Table'!$D$4="YES",'miRNA Table'!$D$6="YES"),AB75-AB$110,AB75))</f>
        <v/>
      </c>
      <c r="BY75" s="68" t="str">
        <f t="shared" si="77"/>
        <v>hsa-miR-215-5p</v>
      </c>
      <c r="BZ75" s="69" t="s">
        <v>101</v>
      </c>
      <c r="CA75" s="70">
        <f t="shared" si="78"/>
        <v>9.3483333333333292</v>
      </c>
      <c r="CB75" s="70">
        <f t="shared" si="79"/>
        <v>9.4633333333333347</v>
      </c>
      <c r="CC75" s="70">
        <f t="shared" si="80"/>
        <v>9.3966666666666683</v>
      </c>
      <c r="CD75" s="70" t="str">
        <f t="shared" si="81"/>
        <v/>
      </c>
      <c r="CE75" s="70" t="str">
        <f t="shared" si="82"/>
        <v/>
      </c>
      <c r="CF75" s="70" t="str">
        <f t="shared" si="83"/>
        <v/>
      </c>
      <c r="CG75" s="70" t="str">
        <f t="shared" si="84"/>
        <v/>
      </c>
      <c r="CH75" s="70" t="str">
        <f t="shared" si="85"/>
        <v/>
      </c>
      <c r="CI75" s="70" t="str">
        <f t="shared" si="86"/>
        <v/>
      </c>
      <c r="CJ75" s="70" t="str">
        <f t="shared" si="87"/>
        <v/>
      </c>
      <c r="CK75" s="70" t="str">
        <f t="shared" si="88"/>
        <v/>
      </c>
      <c r="CL75" s="70" t="str">
        <f t="shared" si="89"/>
        <v/>
      </c>
      <c r="CM75" s="70">
        <f t="shared" si="90"/>
        <v>11.176666666666666</v>
      </c>
      <c r="CN75" s="70">
        <f t="shared" si="91"/>
        <v>11.488333333333333</v>
      </c>
      <c r="CO75" s="70">
        <f t="shared" si="92"/>
        <v>11.545000000000002</v>
      </c>
      <c r="CP75" s="70" t="str">
        <f t="shared" si="93"/>
        <v/>
      </c>
      <c r="CQ75" s="70" t="str">
        <f t="shared" si="94"/>
        <v/>
      </c>
      <c r="CR75" s="70" t="str">
        <f t="shared" si="95"/>
        <v/>
      </c>
      <c r="CS75" s="70" t="str">
        <f t="shared" si="96"/>
        <v/>
      </c>
      <c r="CT75" s="70" t="str">
        <f t="shared" si="97"/>
        <v/>
      </c>
      <c r="CU75" s="70" t="str">
        <f t="shared" si="98"/>
        <v/>
      </c>
      <c r="CV75" s="70" t="str">
        <f t="shared" si="99"/>
        <v/>
      </c>
      <c r="CW75" s="70" t="str">
        <f t="shared" si="100"/>
        <v/>
      </c>
      <c r="CX75" s="70" t="str">
        <f t="shared" si="101"/>
        <v/>
      </c>
      <c r="CY75" s="41">
        <f t="shared" si="102"/>
        <v>9.4027777777777768</v>
      </c>
      <c r="CZ75" s="41">
        <f t="shared" si="103"/>
        <v>11.403333333333334</v>
      </c>
      <c r="DA75" s="71" t="str">
        <f t="shared" si="104"/>
        <v>hsa-miR-215-5p</v>
      </c>
      <c r="DB75" s="69" t="s">
        <v>191</v>
      </c>
      <c r="DC75" s="72">
        <f t="shared" si="67"/>
        <v>1.534162126446128E-3</v>
      </c>
      <c r="DD75" s="72">
        <f t="shared" si="68"/>
        <v>1.416618169351343E-3</v>
      </c>
      <c r="DE75" s="72">
        <f t="shared" si="69"/>
        <v>1.4836158830425757E-3</v>
      </c>
      <c r="DF75" s="72" t="str">
        <f t="shared" si="70"/>
        <v/>
      </c>
      <c r="DG75" s="72" t="str">
        <f t="shared" si="71"/>
        <v/>
      </c>
      <c r="DH75" s="72" t="str">
        <f t="shared" si="72"/>
        <v/>
      </c>
      <c r="DI75" s="72" t="str">
        <f t="shared" si="73"/>
        <v/>
      </c>
      <c r="DJ75" s="72" t="str">
        <f t="shared" si="74"/>
        <v/>
      </c>
      <c r="DK75" s="72" t="str">
        <f t="shared" si="75"/>
        <v/>
      </c>
      <c r="DL75" s="72" t="str">
        <f t="shared" si="76"/>
        <v/>
      </c>
      <c r="DM75" s="72" t="str">
        <f t="shared" si="105"/>
        <v/>
      </c>
      <c r="DN75" s="72" t="str">
        <f t="shared" si="106"/>
        <v/>
      </c>
      <c r="DO75" s="72">
        <f t="shared" si="109"/>
        <v>4.32004312099437E-4</v>
      </c>
      <c r="DP75" s="72">
        <f t="shared" si="65"/>
        <v>3.4807037927799136E-4</v>
      </c>
      <c r="DQ75" s="72">
        <f t="shared" si="65"/>
        <v>3.3466377074699733E-4</v>
      </c>
      <c r="DR75" s="72" t="str">
        <f t="shared" si="65"/>
        <v/>
      </c>
      <c r="DS75" s="72" t="str">
        <f t="shared" si="65"/>
        <v/>
      </c>
      <c r="DT75" s="72" t="str">
        <f t="shared" si="65"/>
        <v/>
      </c>
      <c r="DU75" s="72" t="str">
        <f t="shared" si="50"/>
        <v/>
      </c>
      <c r="DV75" s="72" t="str">
        <f t="shared" si="50"/>
        <v/>
      </c>
      <c r="DW75" s="72" t="str">
        <f t="shared" si="50"/>
        <v/>
      </c>
      <c r="DX75" s="72" t="str">
        <f t="shared" si="48"/>
        <v/>
      </c>
      <c r="DY75" s="72" t="str">
        <f t="shared" si="107"/>
        <v/>
      </c>
      <c r="DZ75" s="72" t="str">
        <f t="shared" si="108"/>
        <v/>
      </c>
    </row>
    <row r="76" spans="1:130" ht="15" customHeight="1" x14ac:dyDescent="0.25">
      <c r="A76" s="76" t="str">
        <f>'miRNA Table'!B75</f>
        <v>hsa-miR-19a-3p</v>
      </c>
      <c r="B76" s="69" t="s">
        <v>102</v>
      </c>
      <c r="C76" s="70">
        <f>IF('Test Sample Data'!C75="","",IF(SUM('Test Sample Data'!C$3:C$98)&gt;10,IF(AND(ISNUMBER('Test Sample Data'!C75),'Test Sample Data'!C75&lt;$C$108, 'Test Sample Data'!C75&gt;0),'Test Sample Data'!C75,$C$108),""))</f>
        <v>28.56</v>
      </c>
      <c r="D76" s="70">
        <f>IF('Test Sample Data'!D75="","",IF(SUM('Test Sample Data'!D$3:D$98)&gt;10,IF(AND(ISNUMBER('Test Sample Data'!D75),'Test Sample Data'!D75&lt;$C$108, 'Test Sample Data'!D75&gt;0),'Test Sample Data'!D75,$C$108),""))</f>
        <v>28.4</v>
      </c>
      <c r="E76" s="70">
        <f>IF('Test Sample Data'!E75="","",IF(SUM('Test Sample Data'!E$3:E$98)&gt;10,IF(AND(ISNUMBER('Test Sample Data'!E75),'Test Sample Data'!E75&lt;$C$108, 'Test Sample Data'!E75&gt;0),'Test Sample Data'!E75,$C$108),""))</f>
        <v>28.45</v>
      </c>
      <c r="F76" s="70" t="str">
        <f>IF('Test Sample Data'!F75="","",IF(SUM('Test Sample Data'!F$3:F$98)&gt;10,IF(AND(ISNUMBER('Test Sample Data'!F75),'Test Sample Data'!F75&lt;$C$108, 'Test Sample Data'!F75&gt;0),'Test Sample Data'!F75,$C$108),""))</f>
        <v/>
      </c>
      <c r="G76" s="70" t="str">
        <f>IF('Test Sample Data'!G75="","",IF(SUM('Test Sample Data'!G$3:G$98)&gt;10,IF(AND(ISNUMBER('Test Sample Data'!G75),'Test Sample Data'!G75&lt;$C$108, 'Test Sample Data'!G75&gt;0),'Test Sample Data'!G75,$C$108),""))</f>
        <v/>
      </c>
      <c r="H76" s="70" t="str">
        <f>IF('Test Sample Data'!H75="","",IF(SUM('Test Sample Data'!H$3:H$98)&gt;10,IF(AND(ISNUMBER('Test Sample Data'!H75),'Test Sample Data'!H75&lt;$C$108, 'Test Sample Data'!H75&gt;0),'Test Sample Data'!H75,$C$108),""))</f>
        <v/>
      </c>
      <c r="I76" s="70" t="str">
        <f>IF('Test Sample Data'!I75="","",IF(SUM('Test Sample Data'!I$3:I$98)&gt;10,IF(AND(ISNUMBER('Test Sample Data'!I75),'Test Sample Data'!I75&lt;$C$108, 'Test Sample Data'!I75&gt;0),'Test Sample Data'!I75,$C$108),""))</f>
        <v/>
      </c>
      <c r="J76" s="70" t="str">
        <f>IF('Test Sample Data'!J75="","",IF(SUM('Test Sample Data'!J$3:J$98)&gt;10,IF(AND(ISNUMBER('Test Sample Data'!J75),'Test Sample Data'!J75&lt;$C$108, 'Test Sample Data'!J75&gt;0),'Test Sample Data'!J75,$C$108),""))</f>
        <v/>
      </c>
      <c r="K76" s="70" t="str">
        <f>IF('Test Sample Data'!K75="","",IF(SUM('Test Sample Data'!K$3:K$98)&gt;10,IF(AND(ISNUMBER('Test Sample Data'!K75),'Test Sample Data'!K75&lt;$C$108, 'Test Sample Data'!K75&gt;0),'Test Sample Data'!K75,$C$108),""))</f>
        <v/>
      </c>
      <c r="L76" s="70" t="str">
        <f>IF('Test Sample Data'!L75="","",IF(SUM('Test Sample Data'!L$3:L$98)&gt;10,IF(AND(ISNUMBER('Test Sample Data'!L75),'Test Sample Data'!L75&lt;$C$108, 'Test Sample Data'!L75&gt;0),'Test Sample Data'!L75,$C$108),""))</f>
        <v/>
      </c>
      <c r="M76" s="70" t="str">
        <f>IF('Test Sample Data'!M75="","",IF(SUM('Test Sample Data'!M$3:M$98)&gt;10,IF(AND(ISNUMBER('Test Sample Data'!M75),'Test Sample Data'!M75&lt;$C$108, 'Test Sample Data'!M75&gt;0),'Test Sample Data'!M75,$C$108),""))</f>
        <v/>
      </c>
      <c r="N76" s="70" t="str">
        <f>IF('Test Sample Data'!N75="","",IF(SUM('Test Sample Data'!N$3:N$98)&gt;10,IF(AND(ISNUMBER('Test Sample Data'!N75),'Test Sample Data'!N75&lt;$C$108, 'Test Sample Data'!N75&gt;0),'Test Sample Data'!N75,$C$108),""))</f>
        <v/>
      </c>
      <c r="O76" s="69" t="str">
        <f>'miRNA Table'!B75</f>
        <v>hsa-miR-19a-3p</v>
      </c>
      <c r="P76" s="69" t="s">
        <v>102</v>
      </c>
      <c r="Q76" s="70">
        <f>IF('Control Sample Data'!C75="","",IF(SUM('Control Sample Data'!C$3:C$98)&gt;10,IF(AND(ISNUMBER('Control Sample Data'!C75),'Control Sample Data'!C75&lt;$C$108, 'Control Sample Data'!C75&gt;0),'Control Sample Data'!C75,$C$108),""))</f>
        <v>28.25</v>
      </c>
      <c r="R76" s="70">
        <f>IF('Control Sample Data'!D75="","",IF(SUM('Control Sample Data'!D$3:D$98)&gt;10,IF(AND(ISNUMBER('Control Sample Data'!D75),'Control Sample Data'!D75&lt;$C$108, 'Control Sample Data'!D75&gt;0),'Control Sample Data'!D75,$C$108),""))</f>
        <v>27.77</v>
      </c>
      <c r="S76" s="70">
        <f>IF('Control Sample Data'!E75="","",IF(SUM('Control Sample Data'!E$3:E$98)&gt;10,IF(AND(ISNUMBER('Control Sample Data'!E75),'Control Sample Data'!E75&lt;$C$108, 'Control Sample Data'!E75&gt;0),'Control Sample Data'!E75,$C$108),""))</f>
        <v>28.31</v>
      </c>
      <c r="T76" s="70" t="str">
        <f>IF('Control Sample Data'!F75="","",IF(SUM('Control Sample Data'!F$3:F$98)&gt;10,IF(AND(ISNUMBER('Control Sample Data'!F75),'Control Sample Data'!F75&lt;$C$108, 'Control Sample Data'!F75&gt;0),'Control Sample Data'!F75,$C$108),""))</f>
        <v/>
      </c>
      <c r="U76" s="70" t="str">
        <f>IF('Control Sample Data'!G75="","",IF(SUM('Control Sample Data'!G$3:G$98)&gt;10,IF(AND(ISNUMBER('Control Sample Data'!G75),'Control Sample Data'!G75&lt;$C$108, 'Control Sample Data'!G75&gt;0),'Control Sample Data'!G75,$C$108),""))</f>
        <v/>
      </c>
      <c r="V76" s="70" t="str">
        <f>IF('Control Sample Data'!H75="","",IF(SUM('Control Sample Data'!H$3:H$98)&gt;10,IF(AND(ISNUMBER('Control Sample Data'!H75),'Control Sample Data'!H75&lt;$C$108, 'Control Sample Data'!H75&gt;0),'Control Sample Data'!H75,$C$108),""))</f>
        <v/>
      </c>
      <c r="W76" s="70" t="str">
        <f>IF('Control Sample Data'!I75="","",IF(SUM('Control Sample Data'!I$3:I$98)&gt;10,IF(AND(ISNUMBER('Control Sample Data'!I75),'Control Sample Data'!I75&lt;$C$108, 'Control Sample Data'!I75&gt;0),'Control Sample Data'!I75,$C$108),""))</f>
        <v/>
      </c>
      <c r="X76" s="70" t="str">
        <f>IF('Control Sample Data'!J75="","",IF(SUM('Control Sample Data'!J$3:J$98)&gt;10,IF(AND(ISNUMBER('Control Sample Data'!J75),'Control Sample Data'!J75&lt;$C$108, 'Control Sample Data'!J75&gt;0),'Control Sample Data'!J75,$C$108),""))</f>
        <v/>
      </c>
      <c r="Y76" s="70" t="str">
        <f>IF('Control Sample Data'!K75="","",IF(SUM('Control Sample Data'!K$3:K$98)&gt;10,IF(AND(ISNUMBER('Control Sample Data'!K75),'Control Sample Data'!K75&lt;$C$108, 'Control Sample Data'!K75&gt;0),'Control Sample Data'!K75,$C$108),""))</f>
        <v/>
      </c>
      <c r="Z76" s="70" t="str">
        <f>IF('Control Sample Data'!L75="","",IF(SUM('Control Sample Data'!L$3:L$98)&gt;10,IF(AND(ISNUMBER('Control Sample Data'!L75),'Control Sample Data'!L75&lt;$C$108, 'Control Sample Data'!L75&gt;0),'Control Sample Data'!L75,$C$108),""))</f>
        <v/>
      </c>
      <c r="AA76" s="70" t="str">
        <f>IF('Control Sample Data'!M75="","",IF(SUM('Control Sample Data'!M$3:M$98)&gt;10,IF(AND(ISNUMBER('Control Sample Data'!M75),'Control Sample Data'!M75&lt;$C$108, 'Control Sample Data'!M75&gt;0),'Control Sample Data'!M75,$C$108),""))</f>
        <v/>
      </c>
      <c r="AB76" s="137" t="str">
        <f>IF('Control Sample Data'!N75="","",IF(SUM('Control Sample Data'!N$3:N$98)&gt;10,IF(AND(ISNUMBER('Control Sample Data'!N75),'Control Sample Data'!N75&lt;$C$108, 'Control Sample Data'!N75&gt;0),'Control Sample Data'!N75,$C$108),""))</f>
        <v/>
      </c>
      <c r="AC76" s="142">
        <f>IF(C76="","",IF(AND('miRNA Table'!$D$4="YES",'miRNA Table'!$D$6="YES"),C76-C$110,C76))</f>
        <v>28.56</v>
      </c>
      <c r="AD76" s="143">
        <f>IF(D76="","",IF(AND('miRNA Table'!$D$4="YES",'miRNA Table'!$D$6="YES"),D76-D$110,D76))</f>
        <v>28.4</v>
      </c>
      <c r="AE76" s="143">
        <f>IF(E76="","",IF(AND('miRNA Table'!$D$4="YES",'miRNA Table'!$D$6="YES"),E76-E$110,E76))</f>
        <v>28.45</v>
      </c>
      <c r="AF76" s="143" t="str">
        <f>IF(F76="","",IF(AND('miRNA Table'!$D$4="YES",'miRNA Table'!$D$6="YES"),F76-F$110,F76))</f>
        <v/>
      </c>
      <c r="AG76" s="143" t="str">
        <f>IF(G76="","",IF(AND('miRNA Table'!$D$4="YES",'miRNA Table'!$D$6="YES"),G76-G$110,G76))</f>
        <v/>
      </c>
      <c r="AH76" s="143" t="str">
        <f>IF(H76="","",IF(AND('miRNA Table'!$D$4="YES",'miRNA Table'!$D$6="YES"),H76-H$110,H76))</f>
        <v/>
      </c>
      <c r="AI76" s="143" t="str">
        <f>IF(I76="","",IF(AND('miRNA Table'!$D$4="YES",'miRNA Table'!$D$6="YES"),I76-I$110,I76))</f>
        <v/>
      </c>
      <c r="AJ76" s="143" t="str">
        <f>IF(J76="","",IF(AND('miRNA Table'!$D$4="YES",'miRNA Table'!$D$6="YES"),J76-J$110,J76))</f>
        <v/>
      </c>
      <c r="AK76" s="143" t="str">
        <f>IF(K76="","",IF(AND('miRNA Table'!$D$4="YES",'miRNA Table'!$D$6="YES"),K76-K$110,K76))</f>
        <v/>
      </c>
      <c r="AL76" s="143" t="str">
        <f>IF(L76="","",IF(AND('miRNA Table'!$D$4="YES",'miRNA Table'!$D$6="YES"),L76-L$110,L76))</f>
        <v/>
      </c>
      <c r="AM76" s="143" t="str">
        <f>IF(M76="","",IF(AND('miRNA Table'!$D$4="YES",'miRNA Table'!$D$6="YES"),M76-M$110,M76))</f>
        <v/>
      </c>
      <c r="AN76" s="144" t="str">
        <f>IF(N76="","",IF(AND('miRNA Table'!$D$4="YES",'miRNA Table'!$D$6="YES"),N76-N$110,N76))</f>
        <v/>
      </c>
      <c r="AO76" s="148">
        <f>IF(Q76="","",IF(AND('miRNA Table'!$D$4="YES",'miRNA Table'!$D$6="YES"),Q76-Q$110,Q76))</f>
        <v>28.25</v>
      </c>
      <c r="AP76" s="149">
        <f>IF(R76="","",IF(AND('miRNA Table'!$D$4="YES",'miRNA Table'!$D$6="YES"),R76-R$110,R76))</f>
        <v>27.77</v>
      </c>
      <c r="AQ76" s="149">
        <f>IF(S76="","",IF(AND('miRNA Table'!$D$4="YES",'miRNA Table'!$D$6="YES"),S76-S$110,S76))</f>
        <v>28.31</v>
      </c>
      <c r="AR76" s="149" t="str">
        <f>IF(T76="","",IF(AND('miRNA Table'!$D$4="YES",'miRNA Table'!$D$6="YES"),T76-T$110,T76))</f>
        <v/>
      </c>
      <c r="AS76" s="149" t="str">
        <f>IF(U76="","",IF(AND('miRNA Table'!$D$4="YES",'miRNA Table'!$D$6="YES"),U76-U$110,U76))</f>
        <v/>
      </c>
      <c r="AT76" s="149" t="str">
        <f>IF(V76="","",IF(AND('miRNA Table'!$D$4="YES",'miRNA Table'!$D$6="YES"),V76-V$110,V76))</f>
        <v/>
      </c>
      <c r="AU76" s="149" t="str">
        <f>IF(W76="","",IF(AND('miRNA Table'!$D$4="YES",'miRNA Table'!$D$6="YES"),W76-W$110,W76))</f>
        <v/>
      </c>
      <c r="AV76" s="149" t="str">
        <f>IF(X76="","",IF(AND('miRNA Table'!$D$4="YES",'miRNA Table'!$D$6="YES"),X76-X$110,X76))</f>
        <v/>
      </c>
      <c r="AW76" s="149" t="str">
        <f>IF(Y76="","",IF(AND('miRNA Table'!$D$4="YES",'miRNA Table'!$D$6="YES"),Y76-Y$110,Y76))</f>
        <v/>
      </c>
      <c r="AX76" s="149" t="str">
        <f>IF(Z76="","",IF(AND('miRNA Table'!$D$4="YES",'miRNA Table'!$D$6="YES"),Z76-Z$110,Z76))</f>
        <v/>
      </c>
      <c r="AY76" s="149" t="str">
        <f>IF(AA76="","",IF(AND('miRNA Table'!$D$4="YES",'miRNA Table'!$D$6="YES"),AA76-AA$110,AA76))</f>
        <v/>
      </c>
      <c r="AZ76" s="150" t="str">
        <f>IF(AB76="","",IF(AND('miRNA Table'!$D$4="YES",'miRNA Table'!$D$6="YES"),AB76-AB$110,AB76))</f>
        <v/>
      </c>
      <c r="BY76" s="68" t="str">
        <f t="shared" si="77"/>
        <v>hsa-miR-19a-3p</v>
      </c>
      <c r="BZ76" s="69" t="s">
        <v>102</v>
      </c>
      <c r="CA76" s="70">
        <f t="shared" si="78"/>
        <v>9.0283333333333289</v>
      </c>
      <c r="CB76" s="70">
        <f t="shared" si="79"/>
        <v>8.7733333333333334</v>
      </c>
      <c r="CC76" s="70">
        <f t="shared" si="80"/>
        <v>8.8666666666666671</v>
      </c>
      <c r="CD76" s="70" t="str">
        <f t="shared" si="81"/>
        <v/>
      </c>
      <c r="CE76" s="70" t="str">
        <f t="shared" si="82"/>
        <v/>
      </c>
      <c r="CF76" s="70" t="str">
        <f t="shared" si="83"/>
        <v/>
      </c>
      <c r="CG76" s="70" t="str">
        <f t="shared" si="84"/>
        <v/>
      </c>
      <c r="CH76" s="70" t="str">
        <f t="shared" si="85"/>
        <v/>
      </c>
      <c r="CI76" s="70" t="str">
        <f t="shared" si="86"/>
        <v/>
      </c>
      <c r="CJ76" s="70" t="str">
        <f t="shared" si="87"/>
        <v/>
      </c>
      <c r="CK76" s="70" t="str">
        <f t="shared" si="88"/>
        <v/>
      </c>
      <c r="CL76" s="70" t="str">
        <f t="shared" si="89"/>
        <v/>
      </c>
      <c r="CM76" s="70">
        <f t="shared" si="90"/>
        <v>8.3966666666666647</v>
      </c>
      <c r="CN76" s="70">
        <f t="shared" si="91"/>
        <v>8.038333333333334</v>
      </c>
      <c r="CO76" s="70">
        <f t="shared" si="92"/>
        <v>8.4149999999999991</v>
      </c>
      <c r="CP76" s="70" t="str">
        <f t="shared" si="93"/>
        <v/>
      </c>
      <c r="CQ76" s="70" t="str">
        <f t="shared" si="94"/>
        <v/>
      </c>
      <c r="CR76" s="70" t="str">
        <f t="shared" si="95"/>
        <v/>
      </c>
      <c r="CS76" s="70" t="str">
        <f t="shared" si="96"/>
        <v/>
      </c>
      <c r="CT76" s="70" t="str">
        <f t="shared" si="97"/>
        <v/>
      </c>
      <c r="CU76" s="70" t="str">
        <f t="shared" si="98"/>
        <v/>
      </c>
      <c r="CV76" s="70" t="str">
        <f t="shared" si="99"/>
        <v/>
      </c>
      <c r="CW76" s="70" t="str">
        <f t="shared" si="100"/>
        <v/>
      </c>
      <c r="CX76" s="70" t="str">
        <f t="shared" si="101"/>
        <v/>
      </c>
      <c r="CY76" s="41">
        <f t="shared" si="102"/>
        <v>8.8894444444444431</v>
      </c>
      <c r="CZ76" s="41">
        <f t="shared" si="103"/>
        <v>8.2833333333333332</v>
      </c>
      <c r="DA76" s="71" t="str">
        <f t="shared" si="104"/>
        <v>hsa-miR-19a-3p</v>
      </c>
      <c r="DB76" s="69" t="s">
        <v>192</v>
      </c>
      <c r="DC76" s="72">
        <f t="shared" si="67"/>
        <v>1.9151414494105602E-3</v>
      </c>
      <c r="DD76" s="72">
        <f t="shared" si="68"/>
        <v>2.2854067445431921E-3</v>
      </c>
      <c r="DE76" s="72">
        <f t="shared" si="69"/>
        <v>2.1422362884660658E-3</v>
      </c>
      <c r="DF76" s="72" t="str">
        <f t="shared" si="70"/>
        <v/>
      </c>
      <c r="DG76" s="72" t="str">
        <f t="shared" si="71"/>
        <v/>
      </c>
      <c r="DH76" s="72" t="str">
        <f t="shared" si="72"/>
        <v/>
      </c>
      <c r="DI76" s="72" t="str">
        <f t="shared" si="73"/>
        <v/>
      </c>
      <c r="DJ76" s="72" t="str">
        <f t="shared" si="74"/>
        <v/>
      </c>
      <c r="DK76" s="72" t="str">
        <f t="shared" si="75"/>
        <v/>
      </c>
      <c r="DL76" s="72" t="str">
        <f t="shared" si="76"/>
        <v/>
      </c>
      <c r="DM76" s="72" t="str">
        <f t="shared" si="105"/>
        <v/>
      </c>
      <c r="DN76" s="72" t="str">
        <f t="shared" si="106"/>
        <v/>
      </c>
      <c r="DO76" s="72">
        <f t="shared" si="109"/>
        <v>2.96723176608516E-3</v>
      </c>
      <c r="DP76" s="72">
        <f t="shared" si="65"/>
        <v>3.8038252022200561E-3</v>
      </c>
      <c r="DQ76" s="72">
        <f t="shared" si="65"/>
        <v>2.9297636509488666E-3</v>
      </c>
      <c r="DR76" s="72" t="str">
        <f t="shared" si="65"/>
        <v/>
      </c>
      <c r="DS76" s="72" t="str">
        <f t="shared" si="65"/>
        <v/>
      </c>
      <c r="DT76" s="72" t="str">
        <f t="shared" si="65"/>
        <v/>
      </c>
      <c r="DU76" s="72" t="str">
        <f t="shared" si="50"/>
        <v/>
      </c>
      <c r="DV76" s="72" t="str">
        <f t="shared" si="50"/>
        <v/>
      </c>
      <c r="DW76" s="72" t="str">
        <f t="shared" si="50"/>
        <v/>
      </c>
      <c r="DX76" s="72" t="str">
        <f t="shared" si="48"/>
        <v/>
      </c>
      <c r="DY76" s="72" t="str">
        <f t="shared" si="107"/>
        <v/>
      </c>
      <c r="DZ76" s="72" t="str">
        <f t="shared" si="108"/>
        <v/>
      </c>
    </row>
    <row r="77" spans="1:130" ht="15" customHeight="1" x14ac:dyDescent="0.25">
      <c r="A77" s="76" t="str">
        <f>'miRNA Table'!B76</f>
        <v>hsa-miR-193a-5p</v>
      </c>
      <c r="B77" s="69" t="s">
        <v>103</v>
      </c>
      <c r="C77" s="70">
        <f>IF('Test Sample Data'!C76="","",IF(SUM('Test Sample Data'!C$3:C$98)&gt;10,IF(AND(ISNUMBER('Test Sample Data'!C76),'Test Sample Data'!C76&lt;$C$108, 'Test Sample Data'!C76&gt;0),'Test Sample Data'!C76,$C$108),""))</f>
        <v>17.89</v>
      </c>
      <c r="D77" s="70">
        <f>IF('Test Sample Data'!D76="","",IF(SUM('Test Sample Data'!D$3:D$98)&gt;10,IF(AND(ISNUMBER('Test Sample Data'!D76),'Test Sample Data'!D76&lt;$C$108, 'Test Sample Data'!D76&gt;0),'Test Sample Data'!D76,$C$108),""))</f>
        <v>18.02</v>
      </c>
      <c r="E77" s="70">
        <f>IF('Test Sample Data'!E76="","",IF(SUM('Test Sample Data'!E$3:E$98)&gt;10,IF(AND(ISNUMBER('Test Sample Data'!E76),'Test Sample Data'!E76&lt;$C$108, 'Test Sample Data'!E76&gt;0),'Test Sample Data'!E76,$C$108),""))</f>
        <v>17.82</v>
      </c>
      <c r="F77" s="70" t="str">
        <f>IF('Test Sample Data'!F76="","",IF(SUM('Test Sample Data'!F$3:F$98)&gt;10,IF(AND(ISNUMBER('Test Sample Data'!F76),'Test Sample Data'!F76&lt;$C$108, 'Test Sample Data'!F76&gt;0),'Test Sample Data'!F76,$C$108),""))</f>
        <v/>
      </c>
      <c r="G77" s="70" t="str">
        <f>IF('Test Sample Data'!G76="","",IF(SUM('Test Sample Data'!G$3:G$98)&gt;10,IF(AND(ISNUMBER('Test Sample Data'!G76),'Test Sample Data'!G76&lt;$C$108, 'Test Sample Data'!G76&gt;0),'Test Sample Data'!G76,$C$108),""))</f>
        <v/>
      </c>
      <c r="H77" s="70" t="str">
        <f>IF('Test Sample Data'!H76="","",IF(SUM('Test Sample Data'!H$3:H$98)&gt;10,IF(AND(ISNUMBER('Test Sample Data'!H76),'Test Sample Data'!H76&lt;$C$108, 'Test Sample Data'!H76&gt;0),'Test Sample Data'!H76,$C$108),""))</f>
        <v/>
      </c>
      <c r="I77" s="70" t="str">
        <f>IF('Test Sample Data'!I76="","",IF(SUM('Test Sample Data'!I$3:I$98)&gt;10,IF(AND(ISNUMBER('Test Sample Data'!I76),'Test Sample Data'!I76&lt;$C$108, 'Test Sample Data'!I76&gt;0),'Test Sample Data'!I76,$C$108),""))</f>
        <v/>
      </c>
      <c r="J77" s="70" t="str">
        <f>IF('Test Sample Data'!J76="","",IF(SUM('Test Sample Data'!J$3:J$98)&gt;10,IF(AND(ISNUMBER('Test Sample Data'!J76),'Test Sample Data'!J76&lt;$C$108, 'Test Sample Data'!J76&gt;0),'Test Sample Data'!J76,$C$108),""))</f>
        <v/>
      </c>
      <c r="K77" s="70" t="str">
        <f>IF('Test Sample Data'!K76="","",IF(SUM('Test Sample Data'!K$3:K$98)&gt;10,IF(AND(ISNUMBER('Test Sample Data'!K76),'Test Sample Data'!K76&lt;$C$108, 'Test Sample Data'!K76&gt;0),'Test Sample Data'!K76,$C$108),""))</f>
        <v/>
      </c>
      <c r="L77" s="70" t="str">
        <f>IF('Test Sample Data'!L76="","",IF(SUM('Test Sample Data'!L$3:L$98)&gt;10,IF(AND(ISNUMBER('Test Sample Data'!L76),'Test Sample Data'!L76&lt;$C$108, 'Test Sample Data'!L76&gt;0),'Test Sample Data'!L76,$C$108),""))</f>
        <v/>
      </c>
      <c r="M77" s="70" t="str">
        <f>IF('Test Sample Data'!M76="","",IF(SUM('Test Sample Data'!M$3:M$98)&gt;10,IF(AND(ISNUMBER('Test Sample Data'!M76),'Test Sample Data'!M76&lt;$C$108, 'Test Sample Data'!M76&gt;0),'Test Sample Data'!M76,$C$108),""))</f>
        <v/>
      </c>
      <c r="N77" s="70" t="str">
        <f>IF('Test Sample Data'!N76="","",IF(SUM('Test Sample Data'!N$3:N$98)&gt;10,IF(AND(ISNUMBER('Test Sample Data'!N76),'Test Sample Data'!N76&lt;$C$108, 'Test Sample Data'!N76&gt;0),'Test Sample Data'!N76,$C$108),""))</f>
        <v/>
      </c>
      <c r="O77" s="69" t="str">
        <f>'miRNA Table'!B76</f>
        <v>hsa-miR-193a-5p</v>
      </c>
      <c r="P77" s="69" t="s">
        <v>103</v>
      </c>
      <c r="Q77" s="70">
        <f>IF('Control Sample Data'!C76="","",IF(SUM('Control Sample Data'!C$3:C$98)&gt;10,IF(AND(ISNUMBER('Control Sample Data'!C76),'Control Sample Data'!C76&lt;$C$108, 'Control Sample Data'!C76&gt;0),'Control Sample Data'!C76,$C$108),""))</f>
        <v>22.99</v>
      </c>
      <c r="R77" s="70">
        <f>IF('Control Sample Data'!D76="","",IF(SUM('Control Sample Data'!D$3:D$98)&gt;10,IF(AND(ISNUMBER('Control Sample Data'!D76),'Control Sample Data'!D76&lt;$C$108, 'Control Sample Data'!D76&gt;0),'Control Sample Data'!D76,$C$108),""))</f>
        <v>22.89</v>
      </c>
      <c r="S77" s="70">
        <f>IF('Control Sample Data'!E76="","",IF(SUM('Control Sample Data'!E$3:E$98)&gt;10,IF(AND(ISNUMBER('Control Sample Data'!E76),'Control Sample Data'!E76&lt;$C$108, 'Control Sample Data'!E76&gt;0),'Control Sample Data'!E76,$C$108),""))</f>
        <v>23.23</v>
      </c>
      <c r="T77" s="70" t="str">
        <f>IF('Control Sample Data'!F76="","",IF(SUM('Control Sample Data'!F$3:F$98)&gt;10,IF(AND(ISNUMBER('Control Sample Data'!F76),'Control Sample Data'!F76&lt;$C$108, 'Control Sample Data'!F76&gt;0),'Control Sample Data'!F76,$C$108),""))</f>
        <v/>
      </c>
      <c r="U77" s="70" t="str">
        <f>IF('Control Sample Data'!G76="","",IF(SUM('Control Sample Data'!G$3:G$98)&gt;10,IF(AND(ISNUMBER('Control Sample Data'!G76),'Control Sample Data'!G76&lt;$C$108, 'Control Sample Data'!G76&gt;0),'Control Sample Data'!G76,$C$108),""))</f>
        <v/>
      </c>
      <c r="V77" s="70" t="str">
        <f>IF('Control Sample Data'!H76="","",IF(SUM('Control Sample Data'!H$3:H$98)&gt;10,IF(AND(ISNUMBER('Control Sample Data'!H76),'Control Sample Data'!H76&lt;$C$108, 'Control Sample Data'!H76&gt;0),'Control Sample Data'!H76,$C$108),""))</f>
        <v/>
      </c>
      <c r="W77" s="70" t="str">
        <f>IF('Control Sample Data'!I76="","",IF(SUM('Control Sample Data'!I$3:I$98)&gt;10,IF(AND(ISNUMBER('Control Sample Data'!I76),'Control Sample Data'!I76&lt;$C$108, 'Control Sample Data'!I76&gt;0),'Control Sample Data'!I76,$C$108),""))</f>
        <v/>
      </c>
      <c r="X77" s="70" t="str">
        <f>IF('Control Sample Data'!J76="","",IF(SUM('Control Sample Data'!J$3:J$98)&gt;10,IF(AND(ISNUMBER('Control Sample Data'!J76),'Control Sample Data'!J76&lt;$C$108, 'Control Sample Data'!J76&gt;0),'Control Sample Data'!J76,$C$108),""))</f>
        <v/>
      </c>
      <c r="Y77" s="70" t="str">
        <f>IF('Control Sample Data'!K76="","",IF(SUM('Control Sample Data'!K$3:K$98)&gt;10,IF(AND(ISNUMBER('Control Sample Data'!K76),'Control Sample Data'!K76&lt;$C$108, 'Control Sample Data'!K76&gt;0),'Control Sample Data'!K76,$C$108),""))</f>
        <v/>
      </c>
      <c r="Z77" s="70" t="str">
        <f>IF('Control Sample Data'!L76="","",IF(SUM('Control Sample Data'!L$3:L$98)&gt;10,IF(AND(ISNUMBER('Control Sample Data'!L76),'Control Sample Data'!L76&lt;$C$108, 'Control Sample Data'!L76&gt;0),'Control Sample Data'!L76,$C$108),""))</f>
        <v/>
      </c>
      <c r="AA77" s="70" t="str">
        <f>IF('Control Sample Data'!M76="","",IF(SUM('Control Sample Data'!M$3:M$98)&gt;10,IF(AND(ISNUMBER('Control Sample Data'!M76),'Control Sample Data'!M76&lt;$C$108, 'Control Sample Data'!M76&gt;0),'Control Sample Data'!M76,$C$108),""))</f>
        <v/>
      </c>
      <c r="AB77" s="137" t="str">
        <f>IF('Control Sample Data'!N76="","",IF(SUM('Control Sample Data'!N$3:N$98)&gt;10,IF(AND(ISNUMBER('Control Sample Data'!N76),'Control Sample Data'!N76&lt;$C$108, 'Control Sample Data'!N76&gt;0),'Control Sample Data'!N76,$C$108),""))</f>
        <v/>
      </c>
      <c r="AC77" s="142">
        <f>IF(C77="","",IF(AND('miRNA Table'!$D$4="YES",'miRNA Table'!$D$6="YES"),C77-C$110,C77))</f>
        <v>17.89</v>
      </c>
      <c r="AD77" s="143">
        <f>IF(D77="","",IF(AND('miRNA Table'!$D$4="YES",'miRNA Table'!$D$6="YES"),D77-D$110,D77))</f>
        <v>18.02</v>
      </c>
      <c r="AE77" s="143">
        <f>IF(E77="","",IF(AND('miRNA Table'!$D$4="YES",'miRNA Table'!$D$6="YES"),E77-E$110,E77))</f>
        <v>17.82</v>
      </c>
      <c r="AF77" s="143" t="str">
        <f>IF(F77="","",IF(AND('miRNA Table'!$D$4="YES",'miRNA Table'!$D$6="YES"),F77-F$110,F77))</f>
        <v/>
      </c>
      <c r="AG77" s="143" t="str">
        <f>IF(G77="","",IF(AND('miRNA Table'!$D$4="YES",'miRNA Table'!$D$6="YES"),G77-G$110,G77))</f>
        <v/>
      </c>
      <c r="AH77" s="143" t="str">
        <f>IF(H77="","",IF(AND('miRNA Table'!$D$4="YES",'miRNA Table'!$D$6="YES"),H77-H$110,H77))</f>
        <v/>
      </c>
      <c r="AI77" s="143" t="str">
        <f>IF(I77="","",IF(AND('miRNA Table'!$D$4="YES",'miRNA Table'!$D$6="YES"),I77-I$110,I77))</f>
        <v/>
      </c>
      <c r="AJ77" s="143" t="str">
        <f>IF(J77="","",IF(AND('miRNA Table'!$D$4="YES",'miRNA Table'!$D$6="YES"),J77-J$110,J77))</f>
        <v/>
      </c>
      <c r="AK77" s="143" t="str">
        <f>IF(K77="","",IF(AND('miRNA Table'!$D$4="YES",'miRNA Table'!$D$6="YES"),K77-K$110,K77))</f>
        <v/>
      </c>
      <c r="AL77" s="143" t="str">
        <f>IF(L77="","",IF(AND('miRNA Table'!$D$4="YES",'miRNA Table'!$D$6="YES"),L77-L$110,L77))</f>
        <v/>
      </c>
      <c r="AM77" s="143" t="str">
        <f>IF(M77="","",IF(AND('miRNA Table'!$D$4="YES",'miRNA Table'!$D$6="YES"),M77-M$110,M77))</f>
        <v/>
      </c>
      <c r="AN77" s="144" t="str">
        <f>IF(N77="","",IF(AND('miRNA Table'!$D$4="YES",'miRNA Table'!$D$6="YES"),N77-N$110,N77))</f>
        <v/>
      </c>
      <c r="AO77" s="148">
        <f>IF(Q77="","",IF(AND('miRNA Table'!$D$4="YES",'miRNA Table'!$D$6="YES"),Q77-Q$110,Q77))</f>
        <v>22.99</v>
      </c>
      <c r="AP77" s="149">
        <f>IF(R77="","",IF(AND('miRNA Table'!$D$4="YES",'miRNA Table'!$D$6="YES"),R77-R$110,R77))</f>
        <v>22.89</v>
      </c>
      <c r="AQ77" s="149">
        <f>IF(S77="","",IF(AND('miRNA Table'!$D$4="YES",'miRNA Table'!$D$6="YES"),S77-S$110,S77))</f>
        <v>23.23</v>
      </c>
      <c r="AR77" s="149" t="str">
        <f>IF(T77="","",IF(AND('miRNA Table'!$D$4="YES",'miRNA Table'!$D$6="YES"),T77-T$110,T77))</f>
        <v/>
      </c>
      <c r="AS77" s="149" t="str">
        <f>IF(U77="","",IF(AND('miRNA Table'!$D$4="YES",'miRNA Table'!$D$6="YES"),U77-U$110,U77))</f>
        <v/>
      </c>
      <c r="AT77" s="149" t="str">
        <f>IF(V77="","",IF(AND('miRNA Table'!$D$4="YES",'miRNA Table'!$D$6="YES"),V77-V$110,V77))</f>
        <v/>
      </c>
      <c r="AU77" s="149" t="str">
        <f>IF(W77="","",IF(AND('miRNA Table'!$D$4="YES",'miRNA Table'!$D$6="YES"),W77-W$110,W77))</f>
        <v/>
      </c>
      <c r="AV77" s="149" t="str">
        <f>IF(X77="","",IF(AND('miRNA Table'!$D$4="YES",'miRNA Table'!$D$6="YES"),X77-X$110,X77))</f>
        <v/>
      </c>
      <c r="AW77" s="149" t="str">
        <f>IF(Y77="","",IF(AND('miRNA Table'!$D$4="YES",'miRNA Table'!$D$6="YES"),Y77-Y$110,Y77))</f>
        <v/>
      </c>
      <c r="AX77" s="149" t="str">
        <f>IF(Z77="","",IF(AND('miRNA Table'!$D$4="YES",'miRNA Table'!$D$6="YES"),Z77-Z$110,Z77))</f>
        <v/>
      </c>
      <c r="AY77" s="149" t="str">
        <f>IF(AA77="","",IF(AND('miRNA Table'!$D$4="YES",'miRNA Table'!$D$6="YES"),AA77-AA$110,AA77))</f>
        <v/>
      </c>
      <c r="AZ77" s="150" t="str">
        <f>IF(AB77="","",IF(AND('miRNA Table'!$D$4="YES",'miRNA Table'!$D$6="YES"),AB77-AB$110,AB77))</f>
        <v/>
      </c>
      <c r="BY77" s="68" t="str">
        <f t="shared" si="77"/>
        <v>hsa-miR-193a-5p</v>
      </c>
      <c r="BZ77" s="69" t="s">
        <v>103</v>
      </c>
      <c r="CA77" s="70">
        <f t="shared" si="78"/>
        <v>-1.6416666666666693</v>
      </c>
      <c r="CB77" s="70">
        <f t="shared" si="79"/>
        <v>-1.6066666666666656</v>
      </c>
      <c r="CC77" s="70">
        <f t="shared" si="80"/>
        <v>-1.7633333333333319</v>
      </c>
      <c r="CD77" s="70" t="str">
        <f t="shared" si="81"/>
        <v/>
      </c>
      <c r="CE77" s="70" t="str">
        <f t="shared" si="82"/>
        <v/>
      </c>
      <c r="CF77" s="70" t="str">
        <f t="shared" si="83"/>
        <v/>
      </c>
      <c r="CG77" s="70" t="str">
        <f t="shared" si="84"/>
        <v/>
      </c>
      <c r="CH77" s="70" t="str">
        <f t="shared" si="85"/>
        <v/>
      </c>
      <c r="CI77" s="70" t="str">
        <f t="shared" si="86"/>
        <v/>
      </c>
      <c r="CJ77" s="70" t="str">
        <f t="shared" si="87"/>
        <v/>
      </c>
      <c r="CK77" s="70" t="str">
        <f t="shared" si="88"/>
        <v/>
      </c>
      <c r="CL77" s="70" t="str">
        <f t="shared" si="89"/>
        <v/>
      </c>
      <c r="CM77" s="70">
        <f t="shared" si="90"/>
        <v>3.1366666666666632</v>
      </c>
      <c r="CN77" s="70">
        <f t="shared" si="91"/>
        <v>3.158333333333335</v>
      </c>
      <c r="CO77" s="70">
        <f t="shared" si="92"/>
        <v>3.3350000000000009</v>
      </c>
      <c r="CP77" s="70" t="str">
        <f t="shared" si="93"/>
        <v/>
      </c>
      <c r="CQ77" s="70" t="str">
        <f t="shared" si="94"/>
        <v/>
      </c>
      <c r="CR77" s="70" t="str">
        <f t="shared" si="95"/>
        <v/>
      </c>
      <c r="CS77" s="70" t="str">
        <f t="shared" si="96"/>
        <v/>
      </c>
      <c r="CT77" s="70" t="str">
        <f t="shared" si="97"/>
        <v/>
      </c>
      <c r="CU77" s="70" t="str">
        <f t="shared" si="98"/>
        <v/>
      </c>
      <c r="CV77" s="70" t="str">
        <f t="shared" si="99"/>
        <v/>
      </c>
      <c r="CW77" s="70" t="str">
        <f t="shared" si="100"/>
        <v/>
      </c>
      <c r="CX77" s="70" t="str">
        <f t="shared" si="101"/>
        <v/>
      </c>
      <c r="CY77" s="41">
        <f t="shared" si="102"/>
        <v>-1.6705555555555556</v>
      </c>
      <c r="CZ77" s="41">
        <f t="shared" si="103"/>
        <v>3.2099999999999995</v>
      </c>
      <c r="DA77" s="71" t="str">
        <f t="shared" si="104"/>
        <v>hsa-miR-193a-5p</v>
      </c>
      <c r="DB77" s="69" t="s">
        <v>193</v>
      </c>
      <c r="DC77" s="72">
        <f t="shared" si="67"/>
        <v>3.1202609040534997</v>
      </c>
      <c r="DD77" s="72">
        <f t="shared" si="68"/>
        <v>3.0454737442645441</v>
      </c>
      <c r="DE77" s="72">
        <f t="shared" si="69"/>
        <v>3.3948158852364876</v>
      </c>
      <c r="DF77" s="72" t="str">
        <f t="shared" si="70"/>
        <v/>
      </c>
      <c r="DG77" s="72" t="str">
        <f t="shared" si="71"/>
        <v/>
      </c>
      <c r="DH77" s="72" t="str">
        <f t="shared" si="72"/>
        <v/>
      </c>
      <c r="DI77" s="72" t="str">
        <f t="shared" si="73"/>
        <v/>
      </c>
      <c r="DJ77" s="72" t="str">
        <f t="shared" si="74"/>
        <v/>
      </c>
      <c r="DK77" s="72" t="str">
        <f t="shared" si="75"/>
        <v/>
      </c>
      <c r="DL77" s="72" t="str">
        <f t="shared" si="76"/>
        <v/>
      </c>
      <c r="DM77" s="72" t="str">
        <f t="shared" si="105"/>
        <v/>
      </c>
      <c r="DN77" s="72" t="str">
        <f t="shared" si="106"/>
        <v/>
      </c>
      <c r="DO77" s="72">
        <f t="shared" si="109"/>
        <v>0.11370229924978545</v>
      </c>
      <c r="DP77" s="72">
        <f t="shared" si="65"/>
        <v>0.11200745523899394</v>
      </c>
      <c r="DQ77" s="72">
        <f t="shared" si="65"/>
        <v>9.909801707628553E-2</v>
      </c>
      <c r="DR77" s="72" t="str">
        <f t="shared" si="65"/>
        <v/>
      </c>
      <c r="DS77" s="72" t="str">
        <f t="shared" si="65"/>
        <v/>
      </c>
      <c r="DT77" s="72" t="str">
        <f t="shared" si="65"/>
        <v/>
      </c>
      <c r="DU77" s="72" t="str">
        <f t="shared" si="50"/>
        <v/>
      </c>
      <c r="DV77" s="72" t="str">
        <f t="shared" si="50"/>
        <v/>
      </c>
      <c r="DW77" s="72" t="str">
        <f t="shared" si="50"/>
        <v/>
      </c>
      <c r="DX77" s="72" t="str">
        <f t="shared" si="48"/>
        <v/>
      </c>
      <c r="DY77" s="72" t="str">
        <f t="shared" si="107"/>
        <v/>
      </c>
      <c r="DZ77" s="72" t="str">
        <f t="shared" si="108"/>
        <v/>
      </c>
    </row>
    <row r="78" spans="1:130" ht="15" customHeight="1" x14ac:dyDescent="0.25">
      <c r="A78" s="76" t="str">
        <f>'miRNA Table'!B77</f>
        <v>hsa-miR-18a-5p</v>
      </c>
      <c r="B78" s="69" t="s">
        <v>104</v>
      </c>
      <c r="C78" s="70">
        <f>IF('Test Sample Data'!C77="","",IF(SUM('Test Sample Data'!C$3:C$98)&gt;10,IF(AND(ISNUMBER('Test Sample Data'!C77),'Test Sample Data'!C77&lt;$C$108, 'Test Sample Data'!C77&gt;0),'Test Sample Data'!C77,$C$108),""))</f>
        <v>30.63</v>
      </c>
      <c r="D78" s="70">
        <f>IF('Test Sample Data'!D77="","",IF(SUM('Test Sample Data'!D$3:D$98)&gt;10,IF(AND(ISNUMBER('Test Sample Data'!D77),'Test Sample Data'!D77&lt;$C$108, 'Test Sample Data'!D77&gt;0),'Test Sample Data'!D77,$C$108),""))</f>
        <v>30.45</v>
      </c>
      <c r="E78" s="70">
        <f>IF('Test Sample Data'!E77="","",IF(SUM('Test Sample Data'!E$3:E$98)&gt;10,IF(AND(ISNUMBER('Test Sample Data'!E77),'Test Sample Data'!E77&lt;$C$108, 'Test Sample Data'!E77&gt;0),'Test Sample Data'!E77,$C$108),""))</f>
        <v>30.09</v>
      </c>
      <c r="F78" s="70" t="str">
        <f>IF('Test Sample Data'!F77="","",IF(SUM('Test Sample Data'!F$3:F$98)&gt;10,IF(AND(ISNUMBER('Test Sample Data'!F77),'Test Sample Data'!F77&lt;$C$108, 'Test Sample Data'!F77&gt;0),'Test Sample Data'!F77,$C$108),""))</f>
        <v/>
      </c>
      <c r="G78" s="70" t="str">
        <f>IF('Test Sample Data'!G77="","",IF(SUM('Test Sample Data'!G$3:G$98)&gt;10,IF(AND(ISNUMBER('Test Sample Data'!G77),'Test Sample Data'!G77&lt;$C$108, 'Test Sample Data'!G77&gt;0),'Test Sample Data'!G77,$C$108),""))</f>
        <v/>
      </c>
      <c r="H78" s="70" t="str">
        <f>IF('Test Sample Data'!H77="","",IF(SUM('Test Sample Data'!H$3:H$98)&gt;10,IF(AND(ISNUMBER('Test Sample Data'!H77),'Test Sample Data'!H77&lt;$C$108, 'Test Sample Data'!H77&gt;0),'Test Sample Data'!H77,$C$108),""))</f>
        <v/>
      </c>
      <c r="I78" s="70" t="str">
        <f>IF('Test Sample Data'!I77="","",IF(SUM('Test Sample Data'!I$3:I$98)&gt;10,IF(AND(ISNUMBER('Test Sample Data'!I77),'Test Sample Data'!I77&lt;$C$108, 'Test Sample Data'!I77&gt;0),'Test Sample Data'!I77,$C$108),""))</f>
        <v/>
      </c>
      <c r="J78" s="70" t="str">
        <f>IF('Test Sample Data'!J77="","",IF(SUM('Test Sample Data'!J$3:J$98)&gt;10,IF(AND(ISNUMBER('Test Sample Data'!J77),'Test Sample Data'!J77&lt;$C$108, 'Test Sample Data'!J77&gt;0),'Test Sample Data'!J77,$C$108),""))</f>
        <v/>
      </c>
      <c r="K78" s="70" t="str">
        <f>IF('Test Sample Data'!K77="","",IF(SUM('Test Sample Data'!K$3:K$98)&gt;10,IF(AND(ISNUMBER('Test Sample Data'!K77),'Test Sample Data'!K77&lt;$C$108, 'Test Sample Data'!K77&gt;0),'Test Sample Data'!K77,$C$108),""))</f>
        <v/>
      </c>
      <c r="L78" s="70" t="str">
        <f>IF('Test Sample Data'!L77="","",IF(SUM('Test Sample Data'!L$3:L$98)&gt;10,IF(AND(ISNUMBER('Test Sample Data'!L77),'Test Sample Data'!L77&lt;$C$108, 'Test Sample Data'!L77&gt;0),'Test Sample Data'!L77,$C$108),""))</f>
        <v/>
      </c>
      <c r="M78" s="70" t="str">
        <f>IF('Test Sample Data'!M77="","",IF(SUM('Test Sample Data'!M$3:M$98)&gt;10,IF(AND(ISNUMBER('Test Sample Data'!M77),'Test Sample Data'!M77&lt;$C$108, 'Test Sample Data'!M77&gt;0),'Test Sample Data'!M77,$C$108),""))</f>
        <v/>
      </c>
      <c r="N78" s="70" t="str">
        <f>IF('Test Sample Data'!N77="","",IF(SUM('Test Sample Data'!N$3:N$98)&gt;10,IF(AND(ISNUMBER('Test Sample Data'!N77),'Test Sample Data'!N77&lt;$C$108, 'Test Sample Data'!N77&gt;0),'Test Sample Data'!N77,$C$108),""))</f>
        <v/>
      </c>
      <c r="O78" s="69" t="str">
        <f>'miRNA Table'!B77</f>
        <v>hsa-miR-18a-5p</v>
      </c>
      <c r="P78" s="69" t="s">
        <v>104</v>
      </c>
      <c r="Q78" s="70">
        <f>IF('Control Sample Data'!C77="","",IF(SUM('Control Sample Data'!C$3:C$98)&gt;10,IF(AND(ISNUMBER('Control Sample Data'!C77),'Control Sample Data'!C77&lt;$C$108, 'Control Sample Data'!C77&gt;0),'Control Sample Data'!C77,$C$108),""))</f>
        <v>34.1</v>
      </c>
      <c r="R78" s="70">
        <f>IF('Control Sample Data'!D77="","",IF(SUM('Control Sample Data'!D$3:D$98)&gt;10,IF(AND(ISNUMBER('Control Sample Data'!D77),'Control Sample Data'!D77&lt;$C$108, 'Control Sample Data'!D77&gt;0),'Control Sample Data'!D77,$C$108),""))</f>
        <v>34.729999999999997</v>
      </c>
      <c r="S78" s="70">
        <f>IF('Control Sample Data'!E77="","",IF(SUM('Control Sample Data'!E$3:E$98)&gt;10,IF(AND(ISNUMBER('Control Sample Data'!E77),'Control Sample Data'!E77&lt;$C$108, 'Control Sample Data'!E77&gt;0),'Control Sample Data'!E77,$C$108),""))</f>
        <v>33.92</v>
      </c>
      <c r="T78" s="70" t="str">
        <f>IF('Control Sample Data'!F77="","",IF(SUM('Control Sample Data'!F$3:F$98)&gt;10,IF(AND(ISNUMBER('Control Sample Data'!F77),'Control Sample Data'!F77&lt;$C$108, 'Control Sample Data'!F77&gt;0),'Control Sample Data'!F77,$C$108),""))</f>
        <v/>
      </c>
      <c r="U78" s="70" t="str">
        <f>IF('Control Sample Data'!G77="","",IF(SUM('Control Sample Data'!G$3:G$98)&gt;10,IF(AND(ISNUMBER('Control Sample Data'!G77),'Control Sample Data'!G77&lt;$C$108, 'Control Sample Data'!G77&gt;0),'Control Sample Data'!G77,$C$108),""))</f>
        <v/>
      </c>
      <c r="V78" s="70" t="str">
        <f>IF('Control Sample Data'!H77="","",IF(SUM('Control Sample Data'!H$3:H$98)&gt;10,IF(AND(ISNUMBER('Control Sample Data'!H77),'Control Sample Data'!H77&lt;$C$108, 'Control Sample Data'!H77&gt;0),'Control Sample Data'!H77,$C$108),""))</f>
        <v/>
      </c>
      <c r="W78" s="70" t="str">
        <f>IF('Control Sample Data'!I77="","",IF(SUM('Control Sample Data'!I$3:I$98)&gt;10,IF(AND(ISNUMBER('Control Sample Data'!I77),'Control Sample Data'!I77&lt;$C$108, 'Control Sample Data'!I77&gt;0),'Control Sample Data'!I77,$C$108),""))</f>
        <v/>
      </c>
      <c r="X78" s="70" t="str">
        <f>IF('Control Sample Data'!J77="","",IF(SUM('Control Sample Data'!J$3:J$98)&gt;10,IF(AND(ISNUMBER('Control Sample Data'!J77),'Control Sample Data'!J77&lt;$C$108, 'Control Sample Data'!J77&gt;0),'Control Sample Data'!J77,$C$108),""))</f>
        <v/>
      </c>
      <c r="Y78" s="70" t="str">
        <f>IF('Control Sample Data'!K77="","",IF(SUM('Control Sample Data'!K$3:K$98)&gt;10,IF(AND(ISNUMBER('Control Sample Data'!K77),'Control Sample Data'!K77&lt;$C$108, 'Control Sample Data'!K77&gt;0),'Control Sample Data'!K77,$C$108),""))</f>
        <v/>
      </c>
      <c r="Z78" s="70" t="str">
        <f>IF('Control Sample Data'!L77="","",IF(SUM('Control Sample Data'!L$3:L$98)&gt;10,IF(AND(ISNUMBER('Control Sample Data'!L77),'Control Sample Data'!L77&lt;$C$108, 'Control Sample Data'!L77&gt;0),'Control Sample Data'!L77,$C$108),""))</f>
        <v/>
      </c>
      <c r="AA78" s="70" t="str">
        <f>IF('Control Sample Data'!M77="","",IF(SUM('Control Sample Data'!M$3:M$98)&gt;10,IF(AND(ISNUMBER('Control Sample Data'!M77),'Control Sample Data'!M77&lt;$C$108, 'Control Sample Data'!M77&gt;0),'Control Sample Data'!M77,$C$108),""))</f>
        <v/>
      </c>
      <c r="AB78" s="137" t="str">
        <f>IF('Control Sample Data'!N77="","",IF(SUM('Control Sample Data'!N$3:N$98)&gt;10,IF(AND(ISNUMBER('Control Sample Data'!N77),'Control Sample Data'!N77&lt;$C$108, 'Control Sample Data'!N77&gt;0),'Control Sample Data'!N77,$C$108),""))</f>
        <v/>
      </c>
      <c r="AC78" s="142">
        <f>IF(C78="","",IF(AND('miRNA Table'!$D$4="YES",'miRNA Table'!$D$6="YES"),C78-C$110,C78))</f>
        <v>30.63</v>
      </c>
      <c r="AD78" s="143">
        <f>IF(D78="","",IF(AND('miRNA Table'!$D$4="YES",'miRNA Table'!$D$6="YES"),D78-D$110,D78))</f>
        <v>30.45</v>
      </c>
      <c r="AE78" s="143">
        <f>IF(E78="","",IF(AND('miRNA Table'!$D$4="YES",'miRNA Table'!$D$6="YES"),E78-E$110,E78))</f>
        <v>30.09</v>
      </c>
      <c r="AF78" s="143" t="str">
        <f>IF(F78="","",IF(AND('miRNA Table'!$D$4="YES",'miRNA Table'!$D$6="YES"),F78-F$110,F78))</f>
        <v/>
      </c>
      <c r="AG78" s="143" t="str">
        <f>IF(G78="","",IF(AND('miRNA Table'!$D$4="YES",'miRNA Table'!$D$6="YES"),G78-G$110,G78))</f>
        <v/>
      </c>
      <c r="AH78" s="143" t="str">
        <f>IF(H78="","",IF(AND('miRNA Table'!$D$4="YES",'miRNA Table'!$D$6="YES"),H78-H$110,H78))</f>
        <v/>
      </c>
      <c r="AI78" s="143" t="str">
        <f>IF(I78="","",IF(AND('miRNA Table'!$D$4="YES",'miRNA Table'!$D$6="YES"),I78-I$110,I78))</f>
        <v/>
      </c>
      <c r="AJ78" s="143" t="str">
        <f>IF(J78="","",IF(AND('miRNA Table'!$D$4="YES",'miRNA Table'!$D$6="YES"),J78-J$110,J78))</f>
        <v/>
      </c>
      <c r="AK78" s="143" t="str">
        <f>IF(K78="","",IF(AND('miRNA Table'!$D$4="YES",'miRNA Table'!$D$6="YES"),K78-K$110,K78))</f>
        <v/>
      </c>
      <c r="AL78" s="143" t="str">
        <f>IF(L78="","",IF(AND('miRNA Table'!$D$4="YES",'miRNA Table'!$D$6="YES"),L78-L$110,L78))</f>
        <v/>
      </c>
      <c r="AM78" s="143" t="str">
        <f>IF(M78="","",IF(AND('miRNA Table'!$D$4="YES",'miRNA Table'!$D$6="YES"),M78-M$110,M78))</f>
        <v/>
      </c>
      <c r="AN78" s="144" t="str">
        <f>IF(N78="","",IF(AND('miRNA Table'!$D$4="YES",'miRNA Table'!$D$6="YES"),N78-N$110,N78))</f>
        <v/>
      </c>
      <c r="AO78" s="148">
        <f>IF(Q78="","",IF(AND('miRNA Table'!$D$4="YES",'miRNA Table'!$D$6="YES"),Q78-Q$110,Q78))</f>
        <v>34.1</v>
      </c>
      <c r="AP78" s="149">
        <f>IF(R78="","",IF(AND('miRNA Table'!$D$4="YES",'miRNA Table'!$D$6="YES"),R78-R$110,R78))</f>
        <v>34.729999999999997</v>
      </c>
      <c r="AQ78" s="149">
        <f>IF(S78="","",IF(AND('miRNA Table'!$D$4="YES",'miRNA Table'!$D$6="YES"),S78-S$110,S78))</f>
        <v>33.92</v>
      </c>
      <c r="AR78" s="149" t="str">
        <f>IF(T78="","",IF(AND('miRNA Table'!$D$4="YES",'miRNA Table'!$D$6="YES"),T78-T$110,T78))</f>
        <v/>
      </c>
      <c r="AS78" s="149" t="str">
        <f>IF(U78="","",IF(AND('miRNA Table'!$D$4="YES",'miRNA Table'!$D$6="YES"),U78-U$110,U78))</f>
        <v/>
      </c>
      <c r="AT78" s="149" t="str">
        <f>IF(V78="","",IF(AND('miRNA Table'!$D$4="YES",'miRNA Table'!$D$6="YES"),V78-V$110,V78))</f>
        <v/>
      </c>
      <c r="AU78" s="149" t="str">
        <f>IF(W78="","",IF(AND('miRNA Table'!$D$4="YES",'miRNA Table'!$D$6="YES"),W78-W$110,W78))</f>
        <v/>
      </c>
      <c r="AV78" s="149" t="str">
        <f>IF(X78="","",IF(AND('miRNA Table'!$D$4="YES",'miRNA Table'!$D$6="YES"),X78-X$110,X78))</f>
        <v/>
      </c>
      <c r="AW78" s="149" t="str">
        <f>IF(Y78="","",IF(AND('miRNA Table'!$D$4="YES",'miRNA Table'!$D$6="YES"),Y78-Y$110,Y78))</f>
        <v/>
      </c>
      <c r="AX78" s="149" t="str">
        <f>IF(Z78="","",IF(AND('miRNA Table'!$D$4="YES",'miRNA Table'!$D$6="YES"),Z78-Z$110,Z78))</f>
        <v/>
      </c>
      <c r="AY78" s="149" t="str">
        <f>IF(AA78="","",IF(AND('miRNA Table'!$D$4="YES",'miRNA Table'!$D$6="YES"),AA78-AA$110,AA78))</f>
        <v/>
      </c>
      <c r="AZ78" s="150" t="str">
        <f>IF(AB78="","",IF(AND('miRNA Table'!$D$4="YES",'miRNA Table'!$D$6="YES"),AB78-AB$110,AB78))</f>
        <v/>
      </c>
      <c r="BY78" s="68" t="str">
        <f t="shared" si="77"/>
        <v>hsa-miR-18a-5p</v>
      </c>
      <c r="BZ78" s="69" t="s">
        <v>104</v>
      </c>
      <c r="CA78" s="70">
        <f t="shared" si="78"/>
        <v>11.098333333333329</v>
      </c>
      <c r="CB78" s="70">
        <f t="shared" si="79"/>
        <v>10.823333333333334</v>
      </c>
      <c r="CC78" s="70">
        <f t="shared" si="80"/>
        <v>10.506666666666668</v>
      </c>
      <c r="CD78" s="70" t="str">
        <f t="shared" si="81"/>
        <v/>
      </c>
      <c r="CE78" s="70" t="str">
        <f t="shared" si="82"/>
        <v/>
      </c>
      <c r="CF78" s="70" t="str">
        <f t="shared" si="83"/>
        <v/>
      </c>
      <c r="CG78" s="70" t="str">
        <f t="shared" si="84"/>
        <v/>
      </c>
      <c r="CH78" s="70" t="str">
        <f t="shared" si="85"/>
        <v/>
      </c>
      <c r="CI78" s="70" t="str">
        <f t="shared" si="86"/>
        <v/>
      </c>
      <c r="CJ78" s="70" t="str">
        <f t="shared" si="87"/>
        <v/>
      </c>
      <c r="CK78" s="70" t="str">
        <f t="shared" si="88"/>
        <v/>
      </c>
      <c r="CL78" s="70" t="str">
        <f t="shared" si="89"/>
        <v/>
      </c>
      <c r="CM78" s="70">
        <f t="shared" si="90"/>
        <v>14.246666666666666</v>
      </c>
      <c r="CN78" s="70">
        <f t="shared" si="91"/>
        <v>14.998333333333331</v>
      </c>
      <c r="CO78" s="70">
        <f t="shared" si="92"/>
        <v>14.025000000000002</v>
      </c>
      <c r="CP78" s="70" t="str">
        <f t="shared" si="93"/>
        <v/>
      </c>
      <c r="CQ78" s="70" t="str">
        <f t="shared" si="94"/>
        <v/>
      </c>
      <c r="CR78" s="70" t="str">
        <f t="shared" si="95"/>
        <v/>
      </c>
      <c r="CS78" s="70" t="str">
        <f t="shared" si="96"/>
        <v/>
      </c>
      <c r="CT78" s="70" t="str">
        <f t="shared" si="97"/>
        <v/>
      </c>
      <c r="CU78" s="70" t="str">
        <f t="shared" si="98"/>
        <v/>
      </c>
      <c r="CV78" s="70" t="str">
        <f t="shared" si="99"/>
        <v/>
      </c>
      <c r="CW78" s="70" t="str">
        <f t="shared" si="100"/>
        <v/>
      </c>
      <c r="CX78" s="70" t="str">
        <f t="shared" si="101"/>
        <v/>
      </c>
      <c r="CY78" s="41">
        <f t="shared" si="102"/>
        <v>10.809444444444443</v>
      </c>
      <c r="CZ78" s="41">
        <f t="shared" si="103"/>
        <v>14.423333333333332</v>
      </c>
      <c r="DA78" s="71" t="str">
        <f t="shared" si="104"/>
        <v>hsa-miR-18a-5p</v>
      </c>
      <c r="DB78" s="69" t="s">
        <v>194</v>
      </c>
      <c r="DC78" s="72">
        <f t="shared" si="67"/>
        <v>4.5610912908436007E-4</v>
      </c>
      <c r="DD78" s="72">
        <f t="shared" si="68"/>
        <v>5.5188935023103294E-4</v>
      </c>
      <c r="DE78" s="72">
        <f t="shared" si="69"/>
        <v>6.873503828290961E-4</v>
      </c>
      <c r="DF78" s="72" t="str">
        <f t="shared" si="70"/>
        <v/>
      </c>
      <c r="DG78" s="72" t="str">
        <f t="shared" si="71"/>
        <v/>
      </c>
      <c r="DH78" s="72" t="str">
        <f t="shared" si="72"/>
        <v/>
      </c>
      <c r="DI78" s="72" t="str">
        <f t="shared" si="73"/>
        <v/>
      </c>
      <c r="DJ78" s="72" t="str">
        <f t="shared" si="74"/>
        <v/>
      </c>
      <c r="DK78" s="72" t="str">
        <f t="shared" si="75"/>
        <v/>
      </c>
      <c r="DL78" s="72" t="str">
        <f t="shared" si="76"/>
        <v/>
      </c>
      <c r="DM78" s="72" t="str">
        <f t="shared" si="105"/>
        <v/>
      </c>
      <c r="DN78" s="72" t="str">
        <f t="shared" si="106"/>
        <v/>
      </c>
      <c r="DO78" s="72">
        <f t="shared" si="109"/>
        <v>5.144296537809444E-5</v>
      </c>
      <c r="DP78" s="72">
        <f t="shared" si="65"/>
        <v>3.0552853785822289E-5</v>
      </c>
      <c r="DQ78" s="72">
        <f t="shared" si="65"/>
        <v>5.9986608797927887E-5</v>
      </c>
      <c r="DR78" s="72" t="str">
        <f t="shared" si="65"/>
        <v/>
      </c>
      <c r="DS78" s="72" t="str">
        <f t="shared" si="65"/>
        <v/>
      </c>
      <c r="DT78" s="72" t="str">
        <f t="shared" si="65"/>
        <v/>
      </c>
      <c r="DU78" s="72" t="str">
        <f t="shared" si="50"/>
        <v/>
      </c>
      <c r="DV78" s="72" t="str">
        <f t="shared" si="50"/>
        <v/>
      </c>
      <c r="DW78" s="72" t="str">
        <f t="shared" si="50"/>
        <v/>
      </c>
      <c r="DX78" s="72" t="str">
        <f t="shared" si="48"/>
        <v/>
      </c>
      <c r="DY78" s="72" t="str">
        <f t="shared" si="107"/>
        <v/>
      </c>
      <c r="DZ78" s="72" t="str">
        <f t="shared" si="108"/>
        <v/>
      </c>
    </row>
    <row r="79" spans="1:130" ht="15" customHeight="1" x14ac:dyDescent="0.25">
      <c r="A79" s="76" t="str">
        <f>'miRNA Table'!B78</f>
        <v>hsa-miR-125b-5p</v>
      </c>
      <c r="B79" s="69" t="s">
        <v>105</v>
      </c>
      <c r="C79" s="70">
        <f>IF('Test Sample Data'!C78="","",IF(SUM('Test Sample Data'!C$3:C$98)&gt;10,IF(AND(ISNUMBER('Test Sample Data'!C78),'Test Sample Data'!C78&lt;$C$108, 'Test Sample Data'!C78&gt;0),'Test Sample Data'!C78,$C$108),""))</f>
        <v>26.31</v>
      </c>
      <c r="D79" s="70">
        <f>IF('Test Sample Data'!D78="","",IF(SUM('Test Sample Data'!D$3:D$98)&gt;10,IF(AND(ISNUMBER('Test Sample Data'!D78),'Test Sample Data'!D78&lt;$C$108, 'Test Sample Data'!D78&gt;0),'Test Sample Data'!D78,$C$108),""))</f>
        <v>26.14</v>
      </c>
      <c r="E79" s="70">
        <f>IF('Test Sample Data'!E78="","",IF(SUM('Test Sample Data'!E$3:E$98)&gt;10,IF(AND(ISNUMBER('Test Sample Data'!E78),'Test Sample Data'!E78&lt;$C$108, 'Test Sample Data'!E78&gt;0),'Test Sample Data'!E78,$C$108),""))</f>
        <v>26.02</v>
      </c>
      <c r="F79" s="70" t="str">
        <f>IF('Test Sample Data'!F78="","",IF(SUM('Test Sample Data'!F$3:F$98)&gt;10,IF(AND(ISNUMBER('Test Sample Data'!F78),'Test Sample Data'!F78&lt;$C$108, 'Test Sample Data'!F78&gt;0),'Test Sample Data'!F78,$C$108),""))</f>
        <v/>
      </c>
      <c r="G79" s="70" t="str">
        <f>IF('Test Sample Data'!G78="","",IF(SUM('Test Sample Data'!G$3:G$98)&gt;10,IF(AND(ISNUMBER('Test Sample Data'!G78),'Test Sample Data'!G78&lt;$C$108, 'Test Sample Data'!G78&gt;0),'Test Sample Data'!G78,$C$108),""))</f>
        <v/>
      </c>
      <c r="H79" s="70" t="str">
        <f>IF('Test Sample Data'!H78="","",IF(SUM('Test Sample Data'!H$3:H$98)&gt;10,IF(AND(ISNUMBER('Test Sample Data'!H78),'Test Sample Data'!H78&lt;$C$108, 'Test Sample Data'!H78&gt;0),'Test Sample Data'!H78,$C$108),""))</f>
        <v/>
      </c>
      <c r="I79" s="70" t="str">
        <f>IF('Test Sample Data'!I78="","",IF(SUM('Test Sample Data'!I$3:I$98)&gt;10,IF(AND(ISNUMBER('Test Sample Data'!I78),'Test Sample Data'!I78&lt;$C$108, 'Test Sample Data'!I78&gt;0),'Test Sample Data'!I78,$C$108),""))</f>
        <v/>
      </c>
      <c r="J79" s="70" t="str">
        <f>IF('Test Sample Data'!J78="","",IF(SUM('Test Sample Data'!J$3:J$98)&gt;10,IF(AND(ISNUMBER('Test Sample Data'!J78),'Test Sample Data'!J78&lt;$C$108, 'Test Sample Data'!J78&gt;0),'Test Sample Data'!J78,$C$108),""))</f>
        <v/>
      </c>
      <c r="K79" s="70" t="str">
        <f>IF('Test Sample Data'!K78="","",IF(SUM('Test Sample Data'!K$3:K$98)&gt;10,IF(AND(ISNUMBER('Test Sample Data'!K78),'Test Sample Data'!K78&lt;$C$108, 'Test Sample Data'!K78&gt;0),'Test Sample Data'!K78,$C$108),""))</f>
        <v/>
      </c>
      <c r="L79" s="70" t="str">
        <f>IF('Test Sample Data'!L78="","",IF(SUM('Test Sample Data'!L$3:L$98)&gt;10,IF(AND(ISNUMBER('Test Sample Data'!L78),'Test Sample Data'!L78&lt;$C$108, 'Test Sample Data'!L78&gt;0),'Test Sample Data'!L78,$C$108),""))</f>
        <v/>
      </c>
      <c r="M79" s="70" t="str">
        <f>IF('Test Sample Data'!M78="","",IF(SUM('Test Sample Data'!M$3:M$98)&gt;10,IF(AND(ISNUMBER('Test Sample Data'!M78),'Test Sample Data'!M78&lt;$C$108, 'Test Sample Data'!M78&gt;0),'Test Sample Data'!M78,$C$108),""))</f>
        <v/>
      </c>
      <c r="N79" s="70" t="str">
        <f>IF('Test Sample Data'!N78="","",IF(SUM('Test Sample Data'!N$3:N$98)&gt;10,IF(AND(ISNUMBER('Test Sample Data'!N78),'Test Sample Data'!N78&lt;$C$108, 'Test Sample Data'!N78&gt;0),'Test Sample Data'!N78,$C$108),""))</f>
        <v/>
      </c>
      <c r="O79" s="69" t="str">
        <f>'miRNA Table'!B78</f>
        <v>hsa-miR-125b-5p</v>
      </c>
      <c r="P79" s="69" t="s">
        <v>105</v>
      </c>
      <c r="Q79" s="70">
        <f>IF('Control Sample Data'!C78="","",IF(SUM('Control Sample Data'!C$3:C$98)&gt;10,IF(AND(ISNUMBER('Control Sample Data'!C78),'Control Sample Data'!C78&lt;$C$108, 'Control Sample Data'!C78&gt;0),'Control Sample Data'!C78,$C$108),""))</f>
        <v>21.65</v>
      </c>
      <c r="R79" s="70">
        <f>IF('Control Sample Data'!D78="","",IF(SUM('Control Sample Data'!D$3:D$98)&gt;10,IF(AND(ISNUMBER('Control Sample Data'!D78),'Control Sample Data'!D78&lt;$C$108, 'Control Sample Data'!D78&gt;0),'Control Sample Data'!D78,$C$108),""))</f>
        <v>21.51</v>
      </c>
      <c r="S79" s="70">
        <f>IF('Control Sample Data'!E78="","",IF(SUM('Control Sample Data'!E$3:E$98)&gt;10,IF(AND(ISNUMBER('Control Sample Data'!E78),'Control Sample Data'!E78&lt;$C$108, 'Control Sample Data'!E78&gt;0),'Control Sample Data'!E78,$C$108),""))</f>
        <v>21.93</v>
      </c>
      <c r="T79" s="70" t="str">
        <f>IF('Control Sample Data'!F78="","",IF(SUM('Control Sample Data'!F$3:F$98)&gt;10,IF(AND(ISNUMBER('Control Sample Data'!F78),'Control Sample Data'!F78&lt;$C$108, 'Control Sample Data'!F78&gt;0),'Control Sample Data'!F78,$C$108),""))</f>
        <v/>
      </c>
      <c r="U79" s="70" t="str">
        <f>IF('Control Sample Data'!G78="","",IF(SUM('Control Sample Data'!G$3:G$98)&gt;10,IF(AND(ISNUMBER('Control Sample Data'!G78),'Control Sample Data'!G78&lt;$C$108, 'Control Sample Data'!G78&gt;0),'Control Sample Data'!G78,$C$108),""))</f>
        <v/>
      </c>
      <c r="V79" s="70" t="str">
        <f>IF('Control Sample Data'!H78="","",IF(SUM('Control Sample Data'!H$3:H$98)&gt;10,IF(AND(ISNUMBER('Control Sample Data'!H78),'Control Sample Data'!H78&lt;$C$108, 'Control Sample Data'!H78&gt;0),'Control Sample Data'!H78,$C$108),""))</f>
        <v/>
      </c>
      <c r="W79" s="70" t="str">
        <f>IF('Control Sample Data'!I78="","",IF(SUM('Control Sample Data'!I$3:I$98)&gt;10,IF(AND(ISNUMBER('Control Sample Data'!I78),'Control Sample Data'!I78&lt;$C$108, 'Control Sample Data'!I78&gt;0),'Control Sample Data'!I78,$C$108),""))</f>
        <v/>
      </c>
      <c r="X79" s="70" t="str">
        <f>IF('Control Sample Data'!J78="","",IF(SUM('Control Sample Data'!J$3:J$98)&gt;10,IF(AND(ISNUMBER('Control Sample Data'!J78),'Control Sample Data'!J78&lt;$C$108, 'Control Sample Data'!J78&gt;0),'Control Sample Data'!J78,$C$108),""))</f>
        <v/>
      </c>
      <c r="Y79" s="70" t="str">
        <f>IF('Control Sample Data'!K78="","",IF(SUM('Control Sample Data'!K$3:K$98)&gt;10,IF(AND(ISNUMBER('Control Sample Data'!K78),'Control Sample Data'!K78&lt;$C$108, 'Control Sample Data'!K78&gt;0),'Control Sample Data'!K78,$C$108),""))</f>
        <v/>
      </c>
      <c r="Z79" s="70" t="str">
        <f>IF('Control Sample Data'!L78="","",IF(SUM('Control Sample Data'!L$3:L$98)&gt;10,IF(AND(ISNUMBER('Control Sample Data'!L78),'Control Sample Data'!L78&lt;$C$108, 'Control Sample Data'!L78&gt;0),'Control Sample Data'!L78,$C$108),""))</f>
        <v/>
      </c>
      <c r="AA79" s="70" t="str">
        <f>IF('Control Sample Data'!M78="","",IF(SUM('Control Sample Data'!M$3:M$98)&gt;10,IF(AND(ISNUMBER('Control Sample Data'!M78),'Control Sample Data'!M78&lt;$C$108, 'Control Sample Data'!M78&gt;0),'Control Sample Data'!M78,$C$108),""))</f>
        <v/>
      </c>
      <c r="AB79" s="137" t="str">
        <f>IF('Control Sample Data'!N78="","",IF(SUM('Control Sample Data'!N$3:N$98)&gt;10,IF(AND(ISNUMBER('Control Sample Data'!N78),'Control Sample Data'!N78&lt;$C$108, 'Control Sample Data'!N78&gt;0),'Control Sample Data'!N78,$C$108),""))</f>
        <v/>
      </c>
      <c r="AC79" s="142">
        <f>IF(C79="","",IF(AND('miRNA Table'!$D$4="YES",'miRNA Table'!$D$6="YES"),C79-C$110,C79))</f>
        <v>26.31</v>
      </c>
      <c r="AD79" s="143">
        <f>IF(D79="","",IF(AND('miRNA Table'!$D$4="YES",'miRNA Table'!$D$6="YES"),D79-D$110,D79))</f>
        <v>26.14</v>
      </c>
      <c r="AE79" s="143">
        <f>IF(E79="","",IF(AND('miRNA Table'!$D$4="YES",'miRNA Table'!$D$6="YES"),E79-E$110,E79))</f>
        <v>26.02</v>
      </c>
      <c r="AF79" s="143" t="str">
        <f>IF(F79="","",IF(AND('miRNA Table'!$D$4="YES",'miRNA Table'!$D$6="YES"),F79-F$110,F79))</f>
        <v/>
      </c>
      <c r="AG79" s="143" t="str">
        <f>IF(G79="","",IF(AND('miRNA Table'!$D$4="YES",'miRNA Table'!$D$6="YES"),G79-G$110,G79))</f>
        <v/>
      </c>
      <c r="AH79" s="143" t="str">
        <f>IF(H79="","",IF(AND('miRNA Table'!$D$4="YES",'miRNA Table'!$D$6="YES"),H79-H$110,H79))</f>
        <v/>
      </c>
      <c r="AI79" s="143" t="str">
        <f>IF(I79="","",IF(AND('miRNA Table'!$D$4="YES",'miRNA Table'!$D$6="YES"),I79-I$110,I79))</f>
        <v/>
      </c>
      <c r="AJ79" s="143" t="str">
        <f>IF(J79="","",IF(AND('miRNA Table'!$D$4="YES",'miRNA Table'!$D$6="YES"),J79-J$110,J79))</f>
        <v/>
      </c>
      <c r="AK79" s="143" t="str">
        <f>IF(K79="","",IF(AND('miRNA Table'!$D$4="YES",'miRNA Table'!$D$6="YES"),K79-K$110,K79))</f>
        <v/>
      </c>
      <c r="AL79" s="143" t="str">
        <f>IF(L79="","",IF(AND('miRNA Table'!$D$4="YES",'miRNA Table'!$D$6="YES"),L79-L$110,L79))</f>
        <v/>
      </c>
      <c r="AM79" s="143" t="str">
        <f>IF(M79="","",IF(AND('miRNA Table'!$D$4="YES",'miRNA Table'!$D$6="YES"),M79-M$110,M79))</f>
        <v/>
      </c>
      <c r="AN79" s="144" t="str">
        <f>IF(N79="","",IF(AND('miRNA Table'!$D$4="YES",'miRNA Table'!$D$6="YES"),N79-N$110,N79))</f>
        <v/>
      </c>
      <c r="AO79" s="148">
        <f>IF(Q79="","",IF(AND('miRNA Table'!$D$4="YES",'miRNA Table'!$D$6="YES"),Q79-Q$110,Q79))</f>
        <v>21.65</v>
      </c>
      <c r="AP79" s="149">
        <f>IF(R79="","",IF(AND('miRNA Table'!$D$4="YES",'miRNA Table'!$D$6="YES"),R79-R$110,R79))</f>
        <v>21.51</v>
      </c>
      <c r="AQ79" s="149">
        <f>IF(S79="","",IF(AND('miRNA Table'!$D$4="YES",'miRNA Table'!$D$6="YES"),S79-S$110,S79))</f>
        <v>21.93</v>
      </c>
      <c r="AR79" s="149" t="str">
        <f>IF(T79="","",IF(AND('miRNA Table'!$D$4="YES",'miRNA Table'!$D$6="YES"),T79-T$110,T79))</f>
        <v/>
      </c>
      <c r="AS79" s="149" t="str">
        <f>IF(U79="","",IF(AND('miRNA Table'!$D$4="YES",'miRNA Table'!$D$6="YES"),U79-U$110,U79))</f>
        <v/>
      </c>
      <c r="AT79" s="149" t="str">
        <f>IF(V79="","",IF(AND('miRNA Table'!$D$4="YES",'miRNA Table'!$D$6="YES"),V79-V$110,V79))</f>
        <v/>
      </c>
      <c r="AU79" s="149" t="str">
        <f>IF(W79="","",IF(AND('miRNA Table'!$D$4="YES",'miRNA Table'!$D$6="YES"),W79-W$110,W79))</f>
        <v/>
      </c>
      <c r="AV79" s="149" t="str">
        <f>IF(X79="","",IF(AND('miRNA Table'!$D$4="YES",'miRNA Table'!$D$6="YES"),X79-X$110,X79))</f>
        <v/>
      </c>
      <c r="AW79" s="149" t="str">
        <f>IF(Y79="","",IF(AND('miRNA Table'!$D$4="YES",'miRNA Table'!$D$6="YES"),Y79-Y$110,Y79))</f>
        <v/>
      </c>
      <c r="AX79" s="149" t="str">
        <f>IF(Z79="","",IF(AND('miRNA Table'!$D$4="YES",'miRNA Table'!$D$6="YES"),Z79-Z$110,Z79))</f>
        <v/>
      </c>
      <c r="AY79" s="149" t="str">
        <f>IF(AA79="","",IF(AND('miRNA Table'!$D$4="YES",'miRNA Table'!$D$6="YES"),AA79-AA$110,AA79))</f>
        <v/>
      </c>
      <c r="AZ79" s="150" t="str">
        <f>IF(AB79="","",IF(AND('miRNA Table'!$D$4="YES",'miRNA Table'!$D$6="YES"),AB79-AB$110,AB79))</f>
        <v/>
      </c>
      <c r="BY79" s="68" t="str">
        <f t="shared" si="77"/>
        <v>hsa-miR-125b-5p</v>
      </c>
      <c r="BZ79" s="69" t="s">
        <v>105</v>
      </c>
      <c r="CA79" s="70">
        <f t="shared" si="78"/>
        <v>6.7783333333333289</v>
      </c>
      <c r="CB79" s="70">
        <f t="shared" si="79"/>
        <v>6.5133333333333354</v>
      </c>
      <c r="CC79" s="70">
        <f t="shared" si="80"/>
        <v>6.4366666666666674</v>
      </c>
      <c r="CD79" s="70" t="str">
        <f t="shared" si="81"/>
        <v/>
      </c>
      <c r="CE79" s="70" t="str">
        <f t="shared" si="82"/>
        <v/>
      </c>
      <c r="CF79" s="70" t="str">
        <f t="shared" si="83"/>
        <v/>
      </c>
      <c r="CG79" s="70" t="str">
        <f t="shared" si="84"/>
        <v/>
      </c>
      <c r="CH79" s="70" t="str">
        <f t="shared" si="85"/>
        <v/>
      </c>
      <c r="CI79" s="70" t="str">
        <f t="shared" si="86"/>
        <v/>
      </c>
      <c r="CJ79" s="70" t="str">
        <f t="shared" si="87"/>
        <v/>
      </c>
      <c r="CK79" s="70" t="str">
        <f t="shared" si="88"/>
        <v/>
      </c>
      <c r="CL79" s="70" t="str">
        <f t="shared" si="89"/>
        <v/>
      </c>
      <c r="CM79" s="70">
        <f t="shared" si="90"/>
        <v>1.7966666666666633</v>
      </c>
      <c r="CN79" s="70">
        <f t="shared" si="91"/>
        <v>1.778333333333336</v>
      </c>
      <c r="CO79" s="70">
        <f t="shared" si="92"/>
        <v>2.0350000000000001</v>
      </c>
      <c r="CP79" s="70" t="str">
        <f t="shared" si="93"/>
        <v/>
      </c>
      <c r="CQ79" s="70" t="str">
        <f t="shared" si="94"/>
        <v/>
      </c>
      <c r="CR79" s="70" t="str">
        <f t="shared" si="95"/>
        <v/>
      </c>
      <c r="CS79" s="70" t="str">
        <f t="shared" si="96"/>
        <v/>
      </c>
      <c r="CT79" s="70" t="str">
        <f t="shared" si="97"/>
        <v/>
      </c>
      <c r="CU79" s="70" t="str">
        <f t="shared" si="98"/>
        <v/>
      </c>
      <c r="CV79" s="70" t="str">
        <f t="shared" si="99"/>
        <v/>
      </c>
      <c r="CW79" s="70" t="str">
        <f t="shared" si="100"/>
        <v/>
      </c>
      <c r="CX79" s="70" t="str">
        <f t="shared" si="101"/>
        <v/>
      </c>
      <c r="CY79" s="41">
        <f t="shared" si="102"/>
        <v>6.5761111111111106</v>
      </c>
      <c r="CZ79" s="41">
        <f t="shared" si="103"/>
        <v>1.8699999999999999</v>
      </c>
      <c r="DA79" s="71" t="str">
        <f t="shared" si="104"/>
        <v>hsa-miR-125b-5p</v>
      </c>
      <c r="DB79" s="69" t="s">
        <v>195</v>
      </c>
      <c r="DC79" s="72">
        <f t="shared" si="67"/>
        <v>9.109999351502647E-3</v>
      </c>
      <c r="DD79" s="72">
        <f t="shared" si="68"/>
        <v>1.0946903631931758E-2</v>
      </c>
      <c r="DE79" s="72">
        <f t="shared" si="69"/>
        <v>1.1544370629606476E-2</v>
      </c>
      <c r="DF79" s="72" t="str">
        <f t="shared" si="70"/>
        <v/>
      </c>
      <c r="DG79" s="72" t="str">
        <f t="shared" si="71"/>
        <v/>
      </c>
      <c r="DH79" s="72" t="str">
        <f t="shared" si="72"/>
        <v/>
      </c>
      <c r="DI79" s="72" t="str">
        <f t="shared" si="73"/>
        <v/>
      </c>
      <c r="DJ79" s="72" t="str">
        <f t="shared" si="74"/>
        <v/>
      </c>
      <c r="DK79" s="72" t="str">
        <f t="shared" si="75"/>
        <v/>
      </c>
      <c r="DL79" s="72" t="str">
        <f t="shared" si="76"/>
        <v/>
      </c>
      <c r="DM79" s="72" t="str">
        <f t="shared" si="105"/>
        <v/>
      </c>
      <c r="DN79" s="72" t="str">
        <f t="shared" si="106"/>
        <v/>
      </c>
      <c r="DO79" s="72">
        <f t="shared" si="109"/>
        <v>0.28783887004999592</v>
      </c>
      <c r="DP79" s="72">
        <f t="shared" si="65"/>
        <v>0.29151997924808321</v>
      </c>
      <c r="DQ79" s="72">
        <f t="shared" si="65"/>
        <v>0.24400794019405617</v>
      </c>
      <c r="DR79" s="72" t="str">
        <f t="shared" si="65"/>
        <v/>
      </c>
      <c r="DS79" s="72" t="str">
        <f t="shared" si="65"/>
        <v/>
      </c>
      <c r="DT79" s="72" t="str">
        <f t="shared" si="65"/>
        <v/>
      </c>
      <c r="DU79" s="72" t="str">
        <f t="shared" si="50"/>
        <v/>
      </c>
      <c r="DV79" s="72" t="str">
        <f t="shared" si="50"/>
        <v/>
      </c>
      <c r="DW79" s="72" t="str">
        <f t="shared" si="50"/>
        <v/>
      </c>
      <c r="DX79" s="72" t="str">
        <f t="shared" si="48"/>
        <v/>
      </c>
      <c r="DY79" s="72" t="str">
        <f t="shared" si="107"/>
        <v/>
      </c>
      <c r="DZ79" s="72" t="str">
        <f t="shared" si="108"/>
        <v/>
      </c>
    </row>
    <row r="80" spans="1:130" ht="15" customHeight="1" x14ac:dyDescent="0.25">
      <c r="A80" s="76" t="str">
        <f>'miRNA Table'!B79</f>
        <v>hsa-miR-126-3p</v>
      </c>
      <c r="B80" s="69" t="s">
        <v>106</v>
      </c>
      <c r="C80" s="70">
        <f>IF('Test Sample Data'!C79="","",IF(SUM('Test Sample Data'!C$3:C$98)&gt;10,IF(AND(ISNUMBER('Test Sample Data'!C79),'Test Sample Data'!C79&lt;$C$108, 'Test Sample Data'!C79&gt;0),'Test Sample Data'!C79,$C$108),""))</f>
        <v>26.92</v>
      </c>
      <c r="D80" s="70">
        <f>IF('Test Sample Data'!D79="","",IF(SUM('Test Sample Data'!D$3:D$98)&gt;10,IF(AND(ISNUMBER('Test Sample Data'!D79),'Test Sample Data'!D79&lt;$C$108, 'Test Sample Data'!D79&gt;0),'Test Sample Data'!D79,$C$108),""))</f>
        <v>26.46</v>
      </c>
      <c r="E80" s="70">
        <f>IF('Test Sample Data'!E79="","",IF(SUM('Test Sample Data'!E$3:E$98)&gt;10,IF(AND(ISNUMBER('Test Sample Data'!E79),'Test Sample Data'!E79&lt;$C$108, 'Test Sample Data'!E79&gt;0),'Test Sample Data'!E79,$C$108),""))</f>
        <v>26.46</v>
      </c>
      <c r="F80" s="70" t="str">
        <f>IF('Test Sample Data'!F79="","",IF(SUM('Test Sample Data'!F$3:F$98)&gt;10,IF(AND(ISNUMBER('Test Sample Data'!F79),'Test Sample Data'!F79&lt;$C$108, 'Test Sample Data'!F79&gt;0),'Test Sample Data'!F79,$C$108),""))</f>
        <v/>
      </c>
      <c r="G80" s="70" t="str">
        <f>IF('Test Sample Data'!G79="","",IF(SUM('Test Sample Data'!G$3:G$98)&gt;10,IF(AND(ISNUMBER('Test Sample Data'!G79),'Test Sample Data'!G79&lt;$C$108, 'Test Sample Data'!G79&gt;0),'Test Sample Data'!G79,$C$108),""))</f>
        <v/>
      </c>
      <c r="H80" s="70" t="str">
        <f>IF('Test Sample Data'!H79="","",IF(SUM('Test Sample Data'!H$3:H$98)&gt;10,IF(AND(ISNUMBER('Test Sample Data'!H79),'Test Sample Data'!H79&lt;$C$108, 'Test Sample Data'!H79&gt;0),'Test Sample Data'!H79,$C$108),""))</f>
        <v/>
      </c>
      <c r="I80" s="70" t="str">
        <f>IF('Test Sample Data'!I79="","",IF(SUM('Test Sample Data'!I$3:I$98)&gt;10,IF(AND(ISNUMBER('Test Sample Data'!I79),'Test Sample Data'!I79&lt;$C$108, 'Test Sample Data'!I79&gt;0),'Test Sample Data'!I79,$C$108),""))</f>
        <v/>
      </c>
      <c r="J80" s="70" t="str">
        <f>IF('Test Sample Data'!J79="","",IF(SUM('Test Sample Data'!J$3:J$98)&gt;10,IF(AND(ISNUMBER('Test Sample Data'!J79),'Test Sample Data'!J79&lt;$C$108, 'Test Sample Data'!J79&gt;0),'Test Sample Data'!J79,$C$108),""))</f>
        <v/>
      </c>
      <c r="K80" s="70" t="str">
        <f>IF('Test Sample Data'!K79="","",IF(SUM('Test Sample Data'!K$3:K$98)&gt;10,IF(AND(ISNUMBER('Test Sample Data'!K79),'Test Sample Data'!K79&lt;$C$108, 'Test Sample Data'!K79&gt;0),'Test Sample Data'!K79,$C$108),""))</f>
        <v/>
      </c>
      <c r="L80" s="70" t="str">
        <f>IF('Test Sample Data'!L79="","",IF(SUM('Test Sample Data'!L$3:L$98)&gt;10,IF(AND(ISNUMBER('Test Sample Data'!L79),'Test Sample Data'!L79&lt;$C$108, 'Test Sample Data'!L79&gt;0),'Test Sample Data'!L79,$C$108),""))</f>
        <v/>
      </c>
      <c r="M80" s="70" t="str">
        <f>IF('Test Sample Data'!M79="","",IF(SUM('Test Sample Data'!M$3:M$98)&gt;10,IF(AND(ISNUMBER('Test Sample Data'!M79),'Test Sample Data'!M79&lt;$C$108, 'Test Sample Data'!M79&gt;0),'Test Sample Data'!M79,$C$108),""))</f>
        <v/>
      </c>
      <c r="N80" s="70" t="str">
        <f>IF('Test Sample Data'!N79="","",IF(SUM('Test Sample Data'!N$3:N$98)&gt;10,IF(AND(ISNUMBER('Test Sample Data'!N79),'Test Sample Data'!N79&lt;$C$108, 'Test Sample Data'!N79&gt;0),'Test Sample Data'!N79,$C$108),""))</f>
        <v/>
      </c>
      <c r="O80" s="69" t="str">
        <f>'miRNA Table'!B79</f>
        <v>hsa-miR-126-3p</v>
      </c>
      <c r="P80" s="69" t="s">
        <v>106</v>
      </c>
      <c r="Q80" s="70">
        <f>IF('Control Sample Data'!C79="","",IF(SUM('Control Sample Data'!C$3:C$98)&gt;10,IF(AND(ISNUMBER('Control Sample Data'!C79),'Control Sample Data'!C79&lt;$C$108, 'Control Sample Data'!C79&gt;0),'Control Sample Data'!C79,$C$108),""))</f>
        <v>29.08</v>
      </c>
      <c r="R80" s="70">
        <f>IF('Control Sample Data'!D79="","",IF(SUM('Control Sample Data'!D$3:D$98)&gt;10,IF(AND(ISNUMBER('Control Sample Data'!D79),'Control Sample Data'!D79&lt;$C$108, 'Control Sample Data'!D79&gt;0),'Control Sample Data'!D79,$C$108),""))</f>
        <v>28.85</v>
      </c>
      <c r="S80" s="70">
        <f>IF('Control Sample Data'!E79="","",IF(SUM('Control Sample Data'!E$3:E$98)&gt;10,IF(AND(ISNUMBER('Control Sample Data'!E79),'Control Sample Data'!E79&lt;$C$108, 'Control Sample Data'!E79&gt;0),'Control Sample Data'!E79,$C$108),""))</f>
        <v>29.36</v>
      </c>
      <c r="T80" s="70" t="str">
        <f>IF('Control Sample Data'!F79="","",IF(SUM('Control Sample Data'!F$3:F$98)&gt;10,IF(AND(ISNUMBER('Control Sample Data'!F79),'Control Sample Data'!F79&lt;$C$108, 'Control Sample Data'!F79&gt;0),'Control Sample Data'!F79,$C$108),""))</f>
        <v/>
      </c>
      <c r="U80" s="70" t="str">
        <f>IF('Control Sample Data'!G79="","",IF(SUM('Control Sample Data'!G$3:G$98)&gt;10,IF(AND(ISNUMBER('Control Sample Data'!G79),'Control Sample Data'!G79&lt;$C$108, 'Control Sample Data'!G79&gt;0),'Control Sample Data'!G79,$C$108),""))</f>
        <v/>
      </c>
      <c r="V80" s="70" t="str">
        <f>IF('Control Sample Data'!H79="","",IF(SUM('Control Sample Data'!H$3:H$98)&gt;10,IF(AND(ISNUMBER('Control Sample Data'!H79),'Control Sample Data'!H79&lt;$C$108, 'Control Sample Data'!H79&gt;0),'Control Sample Data'!H79,$C$108),""))</f>
        <v/>
      </c>
      <c r="W80" s="70" t="str">
        <f>IF('Control Sample Data'!I79="","",IF(SUM('Control Sample Data'!I$3:I$98)&gt;10,IF(AND(ISNUMBER('Control Sample Data'!I79),'Control Sample Data'!I79&lt;$C$108, 'Control Sample Data'!I79&gt;0),'Control Sample Data'!I79,$C$108),""))</f>
        <v/>
      </c>
      <c r="X80" s="70" t="str">
        <f>IF('Control Sample Data'!J79="","",IF(SUM('Control Sample Data'!J$3:J$98)&gt;10,IF(AND(ISNUMBER('Control Sample Data'!J79),'Control Sample Data'!J79&lt;$C$108, 'Control Sample Data'!J79&gt;0),'Control Sample Data'!J79,$C$108),""))</f>
        <v/>
      </c>
      <c r="Y80" s="70" t="str">
        <f>IF('Control Sample Data'!K79="","",IF(SUM('Control Sample Data'!K$3:K$98)&gt;10,IF(AND(ISNUMBER('Control Sample Data'!K79),'Control Sample Data'!K79&lt;$C$108, 'Control Sample Data'!K79&gt;0),'Control Sample Data'!K79,$C$108),""))</f>
        <v/>
      </c>
      <c r="Z80" s="70" t="str">
        <f>IF('Control Sample Data'!L79="","",IF(SUM('Control Sample Data'!L$3:L$98)&gt;10,IF(AND(ISNUMBER('Control Sample Data'!L79),'Control Sample Data'!L79&lt;$C$108, 'Control Sample Data'!L79&gt;0),'Control Sample Data'!L79,$C$108),""))</f>
        <v/>
      </c>
      <c r="AA80" s="70" t="str">
        <f>IF('Control Sample Data'!M79="","",IF(SUM('Control Sample Data'!M$3:M$98)&gt;10,IF(AND(ISNUMBER('Control Sample Data'!M79),'Control Sample Data'!M79&lt;$C$108, 'Control Sample Data'!M79&gt;0),'Control Sample Data'!M79,$C$108),""))</f>
        <v/>
      </c>
      <c r="AB80" s="137" t="str">
        <f>IF('Control Sample Data'!N79="","",IF(SUM('Control Sample Data'!N$3:N$98)&gt;10,IF(AND(ISNUMBER('Control Sample Data'!N79),'Control Sample Data'!N79&lt;$C$108, 'Control Sample Data'!N79&gt;0),'Control Sample Data'!N79,$C$108),""))</f>
        <v/>
      </c>
      <c r="AC80" s="142">
        <f>IF(C80="","",IF(AND('miRNA Table'!$D$4="YES",'miRNA Table'!$D$6="YES"),C80-C$110,C80))</f>
        <v>26.92</v>
      </c>
      <c r="AD80" s="143">
        <f>IF(D80="","",IF(AND('miRNA Table'!$D$4="YES",'miRNA Table'!$D$6="YES"),D80-D$110,D80))</f>
        <v>26.46</v>
      </c>
      <c r="AE80" s="143">
        <f>IF(E80="","",IF(AND('miRNA Table'!$D$4="YES",'miRNA Table'!$D$6="YES"),E80-E$110,E80))</f>
        <v>26.46</v>
      </c>
      <c r="AF80" s="143" t="str">
        <f>IF(F80="","",IF(AND('miRNA Table'!$D$4="YES",'miRNA Table'!$D$6="YES"),F80-F$110,F80))</f>
        <v/>
      </c>
      <c r="AG80" s="143" t="str">
        <f>IF(G80="","",IF(AND('miRNA Table'!$D$4="YES",'miRNA Table'!$D$6="YES"),G80-G$110,G80))</f>
        <v/>
      </c>
      <c r="AH80" s="143" t="str">
        <f>IF(H80="","",IF(AND('miRNA Table'!$D$4="YES",'miRNA Table'!$D$6="YES"),H80-H$110,H80))</f>
        <v/>
      </c>
      <c r="AI80" s="143" t="str">
        <f>IF(I80="","",IF(AND('miRNA Table'!$D$4="YES",'miRNA Table'!$D$6="YES"),I80-I$110,I80))</f>
        <v/>
      </c>
      <c r="AJ80" s="143" t="str">
        <f>IF(J80="","",IF(AND('miRNA Table'!$D$4="YES",'miRNA Table'!$D$6="YES"),J80-J$110,J80))</f>
        <v/>
      </c>
      <c r="AK80" s="143" t="str">
        <f>IF(K80="","",IF(AND('miRNA Table'!$D$4="YES",'miRNA Table'!$D$6="YES"),K80-K$110,K80))</f>
        <v/>
      </c>
      <c r="AL80" s="143" t="str">
        <f>IF(L80="","",IF(AND('miRNA Table'!$D$4="YES",'miRNA Table'!$D$6="YES"),L80-L$110,L80))</f>
        <v/>
      </c>
      <c r="AM80" s="143" t="str">
        <f>IF(M80="","",IF(AND('miRNA Table'!$D$4="YES",'miRNA Table'!$D$6="YES"),M80-M$110,M80))</f>
        <v/>
      </c>
      <c r="AN80" s="144" t="str">
        <f>IF(N80="","",IF(AND('miRNA Table'!$D$4="YES",'miRNA Table'!$D$6="YES"),N80-N$110,N80))</f>
        <v/>
      </c>
      <c r="AO80" s="148">
        <f>IF(Q80="","",IF(AND('miRNA Table'!$D$4="YES",'miRNA Table'!$D$6="YES"),Q80-Q$110,Q80))</f>
        <v>29.08</v>
      </c>
      <c r="AP80" s="149">
        <f>IF(R80="","",IF(AND('miRNA Table'!$D$4="YES",'miRNA Table'!$D$6="YES"),R80-R$110,R80))</f>
        <v>28.85</v>
      </c>
      <c r="AQ80" s="149">
        <f>IF(S80="","",IF(AND('miRNA Table'!$D$4="YES",'miRNA Table'!$D$6="YES"),S80-S$110,S80))</f>
        <v>29.36</v>
      </c>
      <c r="AR80" s="149" t="str">
        <f>IF(T80="","",IF(AND('miRNA Table'!$D$4="YES",'miRNA Table'!$D$6="YES"),T80-T$110,T80))</f>
        <v/>
      </c>
      <c r="AS80" s="149" t="str">
        <f>IF(U80="","",IF(AND('miRNA Table'!$D$4="YES",'miRNA Table'!$D$6="YES"),U80-U$110,U80))</f>
        <v/>
      </c>
      <c r="AT80" s="149" t="str">
        <f>IF(V80="","",IF(AND('miRNA Table'!$D$4="YES",'miRNA Table'!$D$6="YES"),V80-V$110,V80))</f>
        <v/>
      </c>
      <c r="AU80" s="149" t="str">
        <f>IF(W80="","",IF(AND('miRNA Table'!$D$4="YES",'miRNA Table'!$D$6="YES"),W80-W$110,W80))</f>
        <v/>
      </c>
      <c r="AV80" s="149" t="str">
        <f>IF(X80="","",IF(AND('miRNA Table'!$D$4="YES",'miRNA Table'!$D$6="YES"),X80-X$110,X80))</f>
        <v/>
      </c>
      <c r="AW80" s="149" t="str">
        <f>IF(Y80="","",IF(AND('miRNA Table'!$D$4="YES",'miRNA Table'!$D$6="YES"),Y80-Y$110,Y80))</f>
        <v/>
      </c>
      <c r="AX80" s="149" t="str">
        <f>IF(Z80="","",IF(AND('miRNA Table'!$D$4="YES",'miRNA Table'!$D$6="YES"),Z80-Z$110,Z80))</f>
        <v/>
      </c>
      <c r="AY80" s="149" t="str">
        <f>IF(AA80="","",IF(AND('miRNA Table'!$D$4="YES",'miRNA Table'!$D$6="YES"),AA80-AA$110,AA80))</f>
        <v/>
      </c>
      <c r="AZ80" s="150" t="str">
        <f>IF(AB80="","",IF(AND('miRNA Table'!$D$4="YES",'miRNA Table'!$D$6="YES"),AB80-AB$110,AB80))</f>
        <v/>
      </c>
      <c r="BY80" s="68" t="str">
        <f t="shared" si="77"/>
        <v>hsa-miR-126-3p</v>
      </c>
      <c r="BZ80" s="69" t="s">
        <v>106</v>
      </c>
      <c r="CA80" s="70">
        <f t="shared" si="78"/>
        <v>7.3883333333333319</v>
      </c>
      <c r="CB80" s="70">
        <f t="shared" si="79"/>
        <v>6.8333333333333357</v>
      </c>
      <c r="CC80" s="70">
        <f t="shared" si="80"/>
        <v>6.8766666666666687</v>
      </c>
      <c r="CD80" s="70" t="str">
        <f t="shared" si="81"/>
        <v/>
      </c>
      <c r="CE80" s="70" t="str">
        <f t="shared" si="82"/>
        <v/>
      </c>
      <c r="CF80" s="70" t="str">
        <f t="shared" si="83"/>
        <v/>
      </c>
      <c r="CG80" s="70" t="str">
        <f t="shared" si="84"/>
        <v/>
      </c>
      <c r="CH80" s="70" t="str">
        <f t="shared" si="85"/>
        <v/>
      </c>
      <c r="CI80" s="70" t="str">
        <f t="shared" si="86"/>
        <v/>
      </c>
      <c r="CJ80" s="70" t="str">
        <f t="shared" si="87"/>
        <v/>
      </c>
      <c r="CK80" s="70" t="str">
        <f t="shared" si="88"/>
        <v/>
      </c>
      <c r="CL80" s="70" t="str">
        <f t="shared" si="89"/>
        <v/>
      </c>
      <c r="CM80" s="70">
        <f t="shared" si="90"/>
        <v>9.226666666666663</v>
      </c>
      <c r="CN80" s="70">
        <f t="shared" si="91"/>
        <v>9.1183333333333358</v>
      </c>
      <c r="CO80" s="70">
        <f t="shared" si="92"/>
        <v>9.4649999999999999</v>
      </c>
      <c r="CP80" s="70" t="str">
        <f t="shared" si="93"/>
        <v/>
      </c>
      <c r="CQ80" s="70" t="str">
        <f t="shared" si="94"/>
        <v/>
      </c>
      <c r="CR80" s="70" t="str">
        <f t="shared" si="95"/>
        <v/>
      </c>
      <c r="CS80" s="70" t="str">
        <f t="shared" si="96"/>
        <v/>
      </c>
      <c r="CT80" s="70" t="str">
        <f t="shared" si="97"/>
        <v/>
      </c>
      <c r="CU80" s="70" t="str">
        <f t="shared" si="98"/>
        <v/>
      </c>
      <c r="CV80" s="70" t="str">
        <f t="shared" si="99"/>
        <v/>
      </c>
      <c r="CW80" s="70" t="str">
        <f t="shared" si="100"/>
        <v/>
      </c>
      <c r="CX80" s="70" t="str">
        <f t="shared" si="101"/>
        <v/>
      </c>
      <c r="CY80" s="41">
        <f t="shared" si="102"/>
        <v>7.0327777777777785</v>
      </c>
      <c r="CZ80" s="41">
        <f t="shared" si="103"/>
        <v>9.27</v>
      </c>
      <c r="DA80" s="71" t="str">
        <f t="shared" si="104"/>
        <v>hsa-miR-126-3p</v>
      </c>
      <c r="DB80" s="69" t="s">
        <v>196</v>
      </c>
      <c r="DC80" s="72">
        <f t="shared" si="67"/>
        <v>5.9688415296815052E-3</v>
      </c>
      <c r="DD80" s="72">
        <f t="shared" si="68"/>
        <v>8.7692347524169663E-3</v>
      </c>
      <c r="DE80" s="72">
        <f t="shared" si="69"/>
        <v>8.5097551261141494E-3</v>
      </c>
      <c r="DF80" s="72" t="str">
        <f t="shared" si="70"/>
        <v/>
      </c>
      <c r="DG80" s="72" t="str">
        <f t="shared" si="71"/>
        <v/>
      </c>
      <c r="DH80" s="72" t="str">
        <f t="shared" si="72"/>
        <v/>
      </c>
      <c r="DI80" s="72" t="str">
        <f t="shared" si="73"/>
        <v/>
      </c>
      <c r="DJ80" s="72" t="str">
        <f t="shared" si="74"/>
        <v/>
      </c>
      <c r="DK80" s="72" t="str">
        <f t="shared" si="75"/>
        <v/>
      </c>
      <c r="DL80" s="72" t="str">
        <f t="shared" si="76"/>
        <v/>
      </c>
      <c r="DM80" s="72" t="str">
        <f t="shared" si="105"/>
        <v/>
      </c>
      <c r="DN80" s="72" t="str">
        <f t="shared" si="106"/>
        <v/>
      </c>
      <c r="DO80" s="72">
        <f t="shared" si="109"/>
        <v>1.6691546372361362E-3</v>
      </c>
      <c r="DP80" s="72">
        <f t="shared" si="65"/>
        <v>1.7993189596839079E-3</v>
      </c>
      <c r="DQ80" s="72">
        <f t="shared" si="65"/>
        <v>1.4149825728074997E-3</v>
      </c>
      <c r="DR80" s="72" t="str">
        <f t="shared" si="65"/>
        <v/>
      </c>
      <c r="DS80" s="72" t="str">
        <f t="shared" si="65"/>
        <v/>
      </c>
      <c r="DT80" s="72" t="str">
        <f t="shared" si="65"/>
        <v/>
      </c>
      <c r="DU80" s="72" t="str">
        <f t="shared" si="50"/>
        <v/>
      </c>
      <c r="DV80" s="72" t="str">
        <f t="shared" si="50"/>
        <v/>
      </c>
      <c r="DW80" s="72" t="str">
        <f t="shared" si="50"/>
        <v/>
      </c>
      <c r="DX80" s="72" t="str">
        <f t="shared" si="48"/>
        <v/>
      </c>
      <c r="DY80" s="72" t="str">
        <f t="shared" si="107"/>
        <v/>
      </c>
      <c r="DZ80" s="72" t="str">
        <f t="shared" si="108"/>
        <v/>
      </c>
    </row>
    <row r="81" spans="1:130" ht="15" customHeight="1" x14ac:dyDescent="0.25">
      <c r="A81" s="76" t="str">
        <f>'miRNA Table'!B80</f>
        <v>hsa-miR-27a-3p</v>
      </c>
      <c r="B81" s="69" t="s">
        <v>107</v>
      </c>
      <c r="C81" s="70">
        <f>IF('Test Sample Data'!C80="","",IF(SUM('Test Sample Data'!C$3:C$98)&gt;10,IF(AND(ISNUMBER('Test Sample Data'!C80),'Test Sample Data'!C80&lt;$C$108, 'Test Sample Data'!C80&gt;0),'Test Sample Data'!C80,$C$108),""))</f>
        <v>26.03</v>
      </c>
      <c r="D81" s="70">
        <f>IF('Test Sample Data'!D80="","",IF(SUM('Test Sample Data'!D$3:D$98)&gt;10,IF(AND(ISNUMBER('Test Sample Data'!D80),'Test Sample Data'!D80&lt;$C$108, 'Test Sample Data'!D80&gt;0),'Test Sample Data'!D80,$C$108),""))</f>
        <v>26.09</v>
      </c>
      <c r="E81" s="70">
        <f>IF('Test Sample Data'!E80="","",IF(SUM('Test Sample Data'!E$3:E$98)&gt;10,IF(AND(ISNUMBER('Test Sample Data'!E80),'Test Sample Data'!E80&lt;$C$108, 'Test Sample Data'!E80&gt;0),'Test Sample Data'!E80,$C$108),""))</f>
        <v>26.02</v>
      </c>
      <c r="F81" s="70" t="str">
        <f>IF('Test Sample Data'!F80="","",IF(SUM('Test Sample Data'!F$3:F$98)&gt;10,IF(AND(ISNUMBER('Test Sample Data'!F80),'Test Sample Data'!F80&lt;$C$108, 'Test Sample Data'!F80&gt;0),'Test Sample Data'!F80,$C$108),""))</f>
        <v/>
      </c>
      <c r="G81" s="70" t="str">
        <f>IF('Test Sample Data'!G80="","",IF(SUM('Test Sample Data'!G$3:G$98)&gt;10,IF(AND(ISNUMBER('Test Sample Data'!G80),'Test Sample Data'!G80&lt;$C$108, 'Test Sample Data'!G80&gt;0),'Test Sample Data'!G80,$C$108),""))</f>
        <v/>
      </c>
      <c r="H81" s="70" t="str">
        <f>IF('Test Sample Data'!H80="","",IF(SUM('Test Sample Data'!H$3:H$98)&gt;10,IF(AND(ISNUMBER('Test Sample Data'!H80),'Test Sample Data'!H80&lt;$C$108, 'Test Sample Data'!H80&gt;0),'Test Sample Data'!H80,$C$108),""))</f>
        <v/>
      </c>
      <c r="I81" s="70" t="str">
        <f>IF('Test Sample Data'!I80="","",IF(SUM('Test Sample Data'!I$3:I$98)&gt;10,IF(AND(ISNUMBER('Test Sample Data'!I80),'Test Sample Data'!I80&lt;$C$108, 'Test Sample Data'!I80&gt;0),'Test Sample Data'!I80,$C$108),""))</f>
        <v/>
      </c>
      <c r="J81" s="70" t="str">
        <f>IF('Test Sample Data'!J80="","",IF(SUM('Test Sample Data'!J$3:J$98)&gt;10,IF(AND(ISNUMBER('Test Sample Data'!J80),'Test Sample Data'!J80&lt;$C$108, 'Test Sample Data'!J80&gt;0),'Test Sample Data'!J80,$C$108),""))</f>
        <v/>
      </c>
      <c r="K81" s="70" t="str">
        <f>IF('Test Sample Data'!K80="","",IF(SUM('Test Sample Data'!K$3:K$98)&gt;10,IF(AND(ISNUMBER('Test Sample Data'!K80),'Test Sample Data'!K80&lt;$C$108, 'Test Sample Data'!K80&gt;0),'Test Sample Data'!K80,$C$108),""))</f>
        <v/>
      </c>
      <c r="L81" s="70" t="str">
        <f>IF('Test Sample Data'!L80="","",IF(SUM('Test Sample Data'!L$3:L$98)&gt;10,IF(AND(ISNUMBER('Test Sample Data'!L80),'Test Sample Data'!L80&lt;$C$108, 'Test Sample Data'!L80&gt;0),'Test Sample Data'!L80,$C$108),""))</f>
        <v/>
      </c>
      <c r="M81" s="70" t="str">
        <f>IF('Test Sample Data'!M80="","",IF(SUM('Test Sample Data'!M$3:M$98)&gt;10,IF(AND(ISNUMBER('Test Sample Data'!M80),'Test Sample Data'!M80&lt;$C$108, 'Test Sample Data'!M80&gt;0),'Test Sample Data'!M80,$C$108),""))</f>
        <v/>
      </c>
      <c r="N81" s="70" t="str">
        <f>IF('Test Sample Data'!N80="","",IF(SUM('Test Sample Data'!N$3:N$98)&gt;10,IF(AND(ISNUMBER('Test Sample Data'!N80),'Test Sample Data'!N80&lt;$C$108, 'Test Sample Data'!N80&gt;0),'Test Sample Data'!N80,$C$108),""))</f>
        <v/>
      </c>
      <c r="O81" s="69" t="str">
        <f>'miRNA Table'!B80</f>
        <v>hsa-miR-27a-3p</v>
      </c>
      <c r="P81" s="69" t="s">
        <v>107</v>
      </c>
      <c r="Q81" s="70">
        <f>IF('Control Sample Data'!C80="","",IF(SUM('Control Sample Data'!C$3:C$98)&gt;10,IF(AND(ISNUMBER('Control Sample Data'!C80),'Control Sample Data'!C80&lt;$C$108, 'Control Sample Data'!C80&gt;0),'Control Sample Data'!C80,$C$108),""))</f>
        <v>26.16</v>
      </c>
      <c r="R81" s="70">
        <f>IF('Control Sample Data'!D80="","",IF(SUM('Control Sample Data'!D$3:D$98)&gt;10,IF(AND(ISNUMBER('Control Sample Data'!D80),'Control Sample Data'!D80&lt;$C$108, 'Control Sample Data'!D80&gt;0),'Control Sample Data'!D80,$C$108),""))</f>
        <v>26.25</v>
      </c>
      <c r="S81" s="70">
        <f>IF('Control Sample Data'!E80="","",IF(SUM('Control Sample Data'!E$3:E$98)&gt;10,IF(AND(ISNUMBER('Control Sample Data'!E80),'Control Sample Data'!E80&lt;$C$108, 'Control Sample Data'!E80&gt;0),'Control Sample Data'!E80,$C$108),""))</f>
        <v>26.33</v>
      </c>
      <c r="T81" s="70" t="str">
        <f>IF('Control Sample Data'!F80="","",IF(SUM('Control Sample Data'!F$3:F$98)&gt;10,IF(AND(ISNUMBER('Control Sample Data'!F80),'Control Sample Data'!F80&lt;$C$108, 'Control Sample Data'!F80&gt;0),'Control Sample Data'!F80,$C$108),""))</f>
        <v/>
      </c>
      <c r="U81" s="70" t="str">
        <f>IF('Control Sample Data'!G80="","",IF(SUM('Control Sample Data'!G$3:G$98)&gt;10,IF(AND(ISNUMBER('Control Sample Data'!G80),'Control Sample Data'!G80&lt;$C$108, 'Control Sample Data'!G80&gt;0),'Control Sample Data'!G80,$C$108),""))</f>
        <v/>
      </c>
      <c r="V81" s="70" t="str">
        <f>IF('Control Sample Data'!H80="","",IF(SUM('Control Sample Data'!H$3:H$98)&gt;10,IF(AND(ISNUMBER('Control Sample Data'!H80),'Control Sample Data'!H80&lt;$C$108, 'Control Sample Data'!H80&gt;0),'Control Sample Data'!H80,$C$108),""))</f>
        <v/>
      </c>
      <c r="W81" s="70" t="str">
        <f>IF('Control Sample Data'!I80="","",IF(SUM('Control Sample Data'!I$3:I$98)&gt;10,IF(AND(ISNUMBER('Control Sample Data'!I80),'Control Sample Data'!I80&lt;$C$108, 'Control Sample Data'!I80&gt;0),'Control Sample Data'!I80,$C$108),""))</f>
        <v/>
      </c>
      <c r="X81" s="70" t="str">
        <f>IF('Control Sample Data'!J80="","",IF(SUM('Control Sample Data'!J$3:J$98)&gt;10,IF(AND(ISNUMBER('Control Sample Data'!J80),'Control Sample Data'!J80&lt;$C$108, 'Control Sample Data'!J80&gt;0),'Control Sample Data'!J80,$C$108),""))</f>
        <v/>
      </c>
      <c r="Y81" s="70" t="str">
        <f>IF('Control Sample Data'!K80="","",IF(SUM('Control Sample Data'!K$3:K$98)&gt;10,IF(AND(ISNUMBER('Control Sample Data'!K80),'Control Sample Data'!K80&lt;$C$108, 'Control Sample Data'!K80&gt;0),'Control Sample Data'!K80,$C$108),""))</f>
        <v/>
      </c>
      <c r="Z81" s="70" t="str">
        <f>IF('Control Sample Data'!L80="","",IF(SUM('Control Sample Data'!L$3:L$98)&gt;10,IF(AND(ISNUMBER('Control Sample Data'!L80),'Control Sample Data'!L80&lt;$C$108, 'Control Sample Data'!L80&gt;0),'Control Sample Data'!L80,$C$108),""))</f>
        <v/>
      </c>
      <c r="AA81" s="70" t="str">
        <f>IF('Control Sample Data'!M80="","",IF(SUM('Control Sample Data'!M$3:M$98)&gt;10,IF(AND(ISNUMBER('Control Sample Data'!M80),'Control Sample Data'!M80&lt;$C$108, 'Control Sample Data'!M80&gt;0),'Control Sample Data'!M80,$C$108),""))</f>
        <v/>
      </c>
      <c r="AB81" s="137" t="str">
        <f>IF('Control Sample Data'!N80="","",IF(SUM('Control Sample Data'!N$3:N$98)&gt;10,IF(AND(ISNUMBER('Control Sample Data'!N80),'Control Sample Data'!N80&lt;$C$108, 'Control Sample Data'!N80&gt;0),'Control Sample Data'!N80,$C$108),""))</f>
        <v/>
      </c>
      <c r="AC81" s="142">
        <f>IF(C81="","",IF(AND('miRNA Table'!$D$4="YES",'miRNA Table'!$D$6="YES"),C81-C$110,C81))</f>
        <v>26.03</v>
      </c>
      <c r="AD81" s="143">
        <f>IF(D81="","",IF(AND('miRNA Table'!$D$4="YES",'miRNA Table'!$D$6="YES"),D81-D$110,D81))</f>
        <v>26.09</v>
      </c>
      <c r="AE81" s="143">
        <f>IF(E81="","",IF(AND('miRNA Table'!$D$4="YES",'miRNA Table'!$D$6="YES"),E81-E$110,E81))</f>
        <v>26.02</v>
      </c>
      <c r="AF81" s="143" t="str">
        <f>IF(F81="","",IF(AND('miRNA Table'!$D$4="YES",'miRNA Table'!$D$6="YES"),F81-F$110,F81))</f>
        <v/>
      </c>
      <c r="AG81" s="143" t="str">
        <f>IF(G81="","",IF(AND('miRNA Table'!$D$4="YES",'miRNA Table'!$D$6="YES"),G81-G$110,G81))</f>
        <v/>
      </c>
      <c r="AH81" s="143" t="str">
        <f>IF(H81="","",IF(AND('miRNA Table'!$D$4="YES",'miRNA Table'!$D$6="YES"),H81-H$110,H81))</f>
        <v/>
      </c>
      <c r="AI81" s="143" t="str">
        <f>IF(I81="","",IF(AND('miRNA Table'!$D$4="YES",'miRNA Table'!$D$6="YES"),I81-I$110,I81))</f>
        <v/>
      </c>
      <c r="AJ81" s="143" t="str">
        <f>IF(J81="","",IF(AND('miRNA Table'!$D$4="YES",'miRNA Table'!$D$6="YES"),J81-J$110,J81))</f>
        <v/>
      </c>
      <c r="AK81" s="143" t="str">
        <f>IF(K81="","",IF(AND('miRNA Table'!$D$4="YES",'miRNA Table'!$D$6="YES"),K81-K$110,K81))</f>
        <v/>
      </c>
      <c r="AL81" s="143" t="str">
        <f>IF(L81="","",IF(AND('miRNA Table'!$D$4="YES",'miRNA Table'!$D$6="YES"),L81-L$110,L81))</f>
        <v/>
      </c>
      <c r="AM81" s="143" t="str">
        <f>IF(M81="","",IF(AND('miRNA Table'!$D$4="YES",'miRNA Table'!$D$6="YES"),M81-M$110,M81))</f>
        <v/>
      </c>
      <c r="AN81" s="144" t="str">
        <f>IF(N81="","",IF(AND('miRNA Table'!$D$4="YES",'miRNA Table'!$D$6="YES"),N81-N$110,N81))</f>
        <v/>
      </c>
      <c r="AO81" s="148">
        <f>IF(Q81="","",IF(AND('miRNA Table'!$D$4="YES",'miRNA Table'!$D$6="YES"),Q81-Q$110,Q81))</f>
        <v>26.16</v>
      </c>
      <c r="AP81" s="149">
        <f>IF(R81="","",IF(AND('miRNA Table'!$D$4="YES",'miRNA Table'!$D$6="YES"),R81-R$110,R81))</f>
        <v>26.25</v>
      </c>
      <c r="AQ81" s="149">
        <f>IF(S81="","",IF(AND('miRNA Table'!$D$4="YES",'miRNA Table'!$D$6="YES"),S81-S$110,S81))</f>
        <v>26.33</v>
      </c>
      <c r="AR81" s="149" t="str">
        <f>IF(T81="","",IF(AND('miRNA Table'!$D$4="YES",'miRNA Table'!$D$6="YES"),T81-T$110,T81))</f>
        <v/>
      </c>
      <c r="AS81" s="149" t="str">
        <f>IF(U81="","",IF(AND('miRNA Table'!$D$4="YES",'miRNA Table'!$D$6="YES"),U81-U$110,U81))</f>
        <v/>
      </c>
      <c r="AT81" s="149" t="str">
        <f>IF(V81="","",IF(AND('miRNA Table'!$D$4="YES",'miRNA Table'!$D$6="YES"),V81-V$110,V81))</f>
        <v/>
      </c>
      <c r="AU81" s="149" t="str">
        <f>IF(W81="","",IF(AND('miRNA Table'!$D$4="YES",'miRNA Table'!$D$6="YES"),W81-W$110,W81))</f>
        <v/>
      </c>
      <c r="AV81" s="149" t="str">
        <f>IF(X81="","",IF(AND('miRNA Table'!$D$4="YES",'miRNA Table'!$D$6="YES"),X81-X$110,X81))</f>
        <v/>
      </c>
      <c r="AW81" s="149" t="str">
        <f>IF(Y81="","",IF(AND('miRNA Table'!$D$4="YES",'miRNA Table'!$D$6="YES"),Y81-Y$110,Y81))</f>
        <v/>
      </c>
      <c r="AX81" s="149" t="str">
        <f>IF(Z81="","",IF(AND('miRNA Table'!$D$4="YES",'miRNA Table'!$D$6="YES"),Z81-Z$110,Z81))</f>
        <v/>
      </c>
      <c r="AY81" s="149" t="str">
        <f>IF(AA81="","",IF(AND('miRNA Table'!$D$4="YES",'miRNA Table'!$D$6="YES"),AA81-AA$110,AA81))</f>
        <v/>
      </c>
      <c r="AZ81" s="150" t="str">
        <f>IF(AB81="","",IF(AND('miRNA Table'!$D$4="YES",'miRNA Table'!$D$6="YES"),AB81-AB$110,AB81))</f>
        <v/>
      </c>
      <c r="BY81" s="68" t="str">
        <f t="shared" si="77"/>
        <v>hsa-miR-27a-3p</v>
      </c>
      <c r="BZ81" s="69" t="s">
        <v>107</v>
      </c>
      <c r="CA81" s="70">
        <f t="shared" si="78"/>
        <v>6.4983333333333313</v>
      </c>
      <c r="CB81" s="70">
        <f t="shared" si="79"/>
        <v>6.4633333333333347</v>
      </c>
      <c r="CC81" s="70">
        <f t="shared" si="80"/>
        <v>6.4366666666666674</v>
      </c>
      <c r="CD81" s="70" t="str">
        <f t="shared" si="81"/>
        <v/>
      </c>
      <c r="CE81" s="70" t="str">
        <f t="shared" si="82"/>
        <v/>
      </c>
      <c r="CF81" s="70" t="str">
        <f t="shared" si="83"/>
        <v/>
      </c>
      <c r="CG81" s="70" t="str">
        <f t="shared" si="84"/>
        <v/>
      </c>
      <c r="CH81" s="70" t="str">
        <f t="shared" si="85"/>
        <v/>
      </c>
      <c r="CI81" s="70" t="str">
        <f t="shared" si="86"/>
        <v/>
      </c>
      <c r="CJ81" s="70" t="str">
        <f t="shared" si="87"/>
        <v/>
      </c>
      <c r="CK81" s="70" t="str">
        <f t="shared" si="88"/>
        <v/>
      </c>
      <c r="CL81" s="70" t="str">
        <f t="shared" si="89"/>
        <v/>
      </c>
      <c r="CM81" s="70">
        <f t="shared" si="90"/>
        <v>6.3066666666666649</v>
      </c>
      <c r="CN81" s="70">
        <f t="shared" si="91"/>
        <v>6.5183333333333344</v>
      </c>
      <c r="CO81" s="70">
        <f t="shared" si="92"/>
        <v>6.4349999999999987</v>
      </c>
      <c r="CP81" s="70" t="str">
        <f t="shared" si="93"/>
        <v/>
      </c>
      <c r="CQ81" s="70" t="str">
        <f t="shared" si="94"/>
        <v/>
      </c>
      <c r="CR81" s="70" t="str">
        <f t="shared" si="95"/>
        <v/>
      </c>
      <c r="CS81" s="70" t="str">
        <f t="shared" si="96"/>
        <v/>
      </c>
      <c r="CT81" s="70" t="str">
        <f t="shared" si="97"/>
        <v/>
      </c>
      <c r="CU81" s="70" t="str">
        <f t="shared" si="98"/>
        <v/>
      </c>
      <c r="CV81" s="70" t="str">
        <f t="shared" si="99"/>
        <v/>
      </c>
      <c r="CW81" s="70" t="str">
        <f t="shared" si="100"/>
        <v/>
      </c>
      <c r="CX81" s="70" t="str">
        <f t="shared" si="101"/>
        <v/>
      </c>
      <c r="CY81" s="41">
        <f t="shared" si="102"/>
        <v>6.4661111111111111</v>
      </c>
      <c r="CZ81" s="41">
        <f t="shared" si="103"/>
        <v>6.419999999999999</v>
      </c>
      <c r="DA81" s="71" t="str">
        <f t="shared" si="104"/>
        <v>hsa-miR-27a-3p</v>
      </c>
      <c r="DB81" s="69" t="s">
        <v>197</v>
      </c>
      <c r="DC81" s="72">
        <f t="shared" si="67"/>
        <v>1.1061314609436691E-2</v>
      </c>
      <c r="DD81" s="72">
        <f t="shared" si="68"/>
        <v>1.1332945354810735E-2</v>
      </c>
      <c r="DE81" s="72">
        <f t="shared" si="69"/>
        <v>1.1544370629606476E-2</v>
      </c>
      <c r="DF81" s="72" t="str">
        <f t="shared" si="70"/>
        <v/>
      </c>
      <c r="DG81" s="72" t="str">
        <f t="shared" si="71"/>
        <v/>
      </c>
      <c r="DH81" s="72" t="str">
        <f t="shared" si="72"/>
        <v/>
      </c>
      <c r="DI81" s="72" t="str">
        <f t="shared" si="73"/>
        <v/>
      </c>
      <c r="DJ81" s="72" t="str">
        <f t="shared" si="74"/>
        <v/>
      </c>
      <c r="DK81" s="72" t="str">
        <f t="shared" si="75"/>
        <v/>
      </c>
      <c r="DL81" s="72" t="str">
        <f t="shared" si="76"/>
        <v/>
      </c>
      <c r="DM81" s="72" t="str">
        <f t="shared" si="105"/>
        <v/>
      </c>
      <c r="DN81" s="72" t="str">
        <f t="shared" si="106"/>
        <v/>
      </c>
      <c r="DO81" s="72">
        <f t="shared" si="109"/>
        <v>1.2632932064997866E-2</v>
      </c>
      <c r="DP81" s="72">
        <f t="shared" si="65"/>
        <v>1.0909030222516629E-2</v>
      </c>
      <c r="DQ81" s="72">
        <f t="shared" si="65"/>
        <v>1.155771491600655E-2</v>
      </c>
      <c r="DR81" s="72" t="str">
        <f t="shared" si="65"/>
        <v/>
      </c>
      <c r="DS81" s="72" t="str">
        <f t="shared" si="65"/>
        <v/>
      </c>
      <c r="DT81" s="72" t="str">
        <f t="shared" si="65"/>
        <v/>
      </c>
      <c r="DU81" s="72" t="str">
        <f t="shared" si="50"/>
        <v/>
      </c>
      <c r="DV81" s="72" t="str">
        <f t="shared" si="50"/>
        <v/>
      </c>
      <c r="DW81" s="72" t="str">
        <f t="shared" si="50"/>
        <v/>
      </c>
      <c r="DX81" s="72" t="str">
        <f t="shared" si="48"/>
        <v/>
      </c>
      <c r="DY81" s="72" t="str">
        <f t="shared" si="107"/>
        <v/>
      </c>
      <c r="DZ81" s="72" t="str">
        <f t="shared" si="108"/>
        <v/>
      </c>
    </row>
    <row r="82" spans="1:130" ht="15" customHeight="1" x14ac:dyDescent="0.25">
      <c r="A82" s="76" t="str">
        <f>'miRNA Table'!B81</f>
        <v>hsa-miR-372-3p</v>
      </c>
      <c r="B82" s="69" t="s">
        <v>108</v>
      </c>
      <c r="C82" s="70">
        <f>IF('Test Sample Data'!C81="","",IF(SUM('Test Sample Data'!C$3:C$98)&gt;10,IF(AND(ISNUMBER('Test Sample Data'!C81),'Test Sample Data'!C81&lt;$C$108, 'Test Sample Data'!C81&gt;0),'Test Sample Data'!C81,$C$108),""))</f>
        <v>29.15</v>
      </c>
      <c r="D82" s="70">
        <f>IF('Test Sample Data'!D81="","",IF(SUM('Test Sample Data'!D$3:D$98)&gt;10,IF(AND(ISNUMBER('Test Sample Data'!D81),'Test Sample Data'!D81&lt;$C$108, 'Test Sample Data'!D81&gt;0),'Test Sample Data'!D81,$C$108),""))</f>
        <v>29.29</v>
      </c>
      <c r="E82" s="70">
        <f>IF('Test Sample Data'!E81="","",IF(SUM('Test Sample Data'!E$3:E$98)&gt;10,IF(AND(ISNUMBER('Test Sample Data'!E81),'Test Sample Data'!E81&lt;$C$108, 'Test Sample Data'!E81&gt;0),'Test Sample Data'!E81,$C$108),""))</f>
        <v>29.16</v>
      </c>
      <c r="F82" s="70" t="str">
        <f>IF('Test Sample Data'!F81="","",IF(SUM('Test Sample Data'!F$3:F$98)&gt;10,IF(AND(ISNUMBER('Test Sample Data'!F81),'Test Sample Data'!F81&lt;$C$108, 'Test Sample Data'!F81&gt;0),'Test Sample Data'!F81,$C$108),""))</f>
        <v/>
      </c>
      <c r="G82" s="70" t="str">
        <f>IF('Test Sample Data'!G81="","",IF(SUM('Test Sample Data'!G$3:G$98)&gt;10,IF(AND(ISNUMBER('Test Sample Data'!G81),'Test Sample Data'!G81&lt;$C$108, 'Test Sample Data'!G81&gt;0),'Test Sample Data'!G81,$C$108),""))</f>
        <v/>
      </c>
      <c r="H82" s="70" t="str">
        <f>IF('Test Sample Data'!H81="","",IF(SUM('Test Sample Data'!H$3:H$98)&gt;10,IF(AND(ISNUMBER('Test Sample Data'!H81),'Test Sample Data'!H81&lt;$C$108, 'Test Sample Data'!H81&gt;0),'Test Sample Data'!H81,$C$108),""))</f>
        <v/>
      </c>
      <c r="I82" s="70" t="str">
        <f>IF('Test Sample Data'!I81="","",IF(SUM('Test Sample Data'!I$3:I$98)&gt;10,IF(AND(ISNUMBER('Test Sample Data'!I81),'Test Sample Data'!I81&lt;$C$108, 'Test Sample Data'!I81&gt;0),'Test Sample Data'!I81,$C$108),""))</f>
        <v/>
      </c>
      <c r="J82" s="70" t="str">
        <f>IF('Test Sample Data'!J81="","",IF(SUM('Test Sample Data'!J$3:J$98)&gt;10,IF(AND(ISNUMBER('Test Sample Data'!J81),'Test Sample Data'!J81&lt;$C$108, 'Test Sample Data'!J81&gt;0),'Test Sample Data'!J81,$C$108),""))</f>
        <v/>
      </c>
      <c r="K82" s="70" t="str">
        <f>IF('Test Sample Data'!K81="","",IF(SUM('Test Sample Data'!K$3:K$98)&gt;10,IF(AND(ISNUMBER('Test Sample Data'!K81),'Test Sample Data'!K81&lt;$C$108, 'Test Sample Data'!K81&gt;0),'Test Sample Data'!K81,$C$108),""))</f>
        <v/>
      </c>
      <c r="L82" s="70" t="str">
        <f>IF('Test Sample Data'!L81="","",IF(SUM('Test Sample Data'!L$3:L$98)&gt;10,IF(AND(ISNUMBER('Test Sample Data'!L81),'Test Sample Data'!L81&lt;$C$108, 'Test Sample Data'!L81&gt;0),'Test Sample Data'!L81,$C$108),""))</f>
        <v/>
      </c>
      <c r="M82" s="70" t="str">
        <f>IF('Test Sample Data'!M81="","",IF(SUM('Test Sample Data'!M$3:M$98)&gt;10,IF(AND(ISNUMBER('Test Sample Data'!M81),'Test Sample Data'!M81&lt;$C$108, 'Test Sample Data'!M81&gt;0),'Test Sample Data'!M81,$C$108),""))</f>
        <v/>
      </c>
      <c r="N82" s="70" t="str">
        <f>IF('Test Sample Data'!N81="","",IF(SUM('Test Sample Data'!N$3:N$98)&gt;10,IF(AND(ISNUMBER('Test Sample Data'!N81),'Test Sample Data'!N81&lt;$C$108, 'Test Sample Data'!N81&gt;0),'Test Sample Data'!N81,$C$108),""))</f>
        <v/>
      </c>
      <c r="O82" s="69" t="str">
        <f>'miRNA Table'!B81</f>
        <v>hsa-miR-372-3p</v>
      </c>
      <c r="P82" s="69" t="s">
        <v>108</v>
      </c>
      <c r="Q82" s="70">
        <f>IF('Control Sample Data'!C81="","",IF(SUM('Control Sample Data'!C$3:C$98)&gt;10,IF(AND(ISNUMBER('Control Sample Data'!C81),'Control Sample Data'!C81&lt;$C$108, 'Control Sample Data'!C81&gt;0),'Control Sample Data'!C81,$C$108),""))</f>
        <v>30.43</v>
      </c>
      <c r="R82" s="70">
        <f>IF('Control Sample Data'!D81="","",IF(SUM('Control Sample Data'!D$3:D$98)&gt;10,IF(AND(ISNUMBER('Control Sample Data'!D81),'Control Sample Data'!D81&lt;$C$108, 'Control Sample Data'!D81&gt;0),'Control Sample Data'!D81,$C$108),""))</f>
        <v>30.3</v>
      </c>
      <c r="S82" s="70">
        <f>IF('Control Sample Data'!E81="","",IF(SUM('Control Sample Data'!E$3:E$98)&gt;10,IF(AND(ISNUMBER('Control Sample Data'!E81),'Control Sample Data'!E81&lt;$C$108, 'Control Sample Data'!E81&gt;0),'Control Sample Data'!E81,$C$108),""))</f>
        <v>30.42</v>
      </c>
      <c r="T82" s="70" t="str">
        <f>IF('Control Sample Data'!F81="","",IF(SUM('Control Sample Data'!F$3:F$98)&gt;10,IF(AND(ISNUMBER('Control Sample Data'!F81),'Control Sample Data'!F81&lt;$C$108, 'Control Sample Data'!F81&gt;0),'Control Sample Data'!F81,$C$108),""))</f>
        <v/>
      </c>
      <c r="U82" s="70" t="str">
        <f>IF('Control Sample Data'!G81="","",IF(SUM('Control Sample Data'!G$3:G$98)&gt;10,IF(AND(ISNUMBER('Control Sample Data'!G81),'Control Sample Data'!G81&lt;$C$108, 'Control Sample Data'!G81&gt;0),'Control Sample Data'!G81,$C$108),""))</f>
        <v/>
      </c>
      <c r="V82" s="70" t="str">
        <f>IF('Control Sample Data'!H81="","",IF(SUM('Control Sample Data'!H$3:H$98)&gt;10,IF(AND(ISNUMBER('Control Sample Data'!H81),'Control Sample Data'!H81&lt;$C$108, 'Control Sample Data'!H81&gt;0),'Control Sample Data'!H81,$C$108),""))</f>
        <v/>
      </c>
      <c r="W82" s="70" t="str">
        <f>IF('Control Sample Data'!I81="","",IF(SUM('Control Sample Data'!I$3:I$98)&gt;10,IF(AND(ISNUMBER('Control Sample Data'!I81),'Control Sample Data'!I81&lt;$C$108, 'Control Sample Data'!I81&gt;0),'Control Sample Data'!I81,$C$108),""))</f>
        <v/>
      </c>
      <c r="X82" s="70" t="str">
        <f>IF('Control Sample Data'!J81="","",IF(SUM('Control Sample Data'!J$3:J$98)&gt;10,IF(AND(ISNUMBER('Control Sample Data'!J81),'Control Sample Data'!J81&lt;$C$108, 'Control Sample Data'!J81&gt;0),'Control Sample Data'!J81,$C$108),""))</f>
        <v/>
      </c>
      <c r="Y82" s="70" t="str">
        <f>IF('Control Sample Data'!K81="","",IF(SUM('Control Sample Data'!K$3:K$98)&gt;10,IF(AND(ISNUMBER('Control Sample Data'!K81),'Control Sample Data'!K81&lt;$C$108, 'Control Sample Data'!K81&gt;0),'Control Sample Data'!K81,$C$108),""))</f>
        <v/>
      </c>
      <c r="Z82" s="70" t="str">
        <f>IF('Control Sample Data'!L81="","",IF(SUM('Control Sample Data'!L$3:L$98)&gt;10,IF(AND(ISNUMBER('Control Sample Data'!L81),'Control Sample Data'!L81&lt;$C$108, 'Control Sample Data'!L81&gt;0),'Control Sample Data'!L81,$C$108),""))</f>
        <v/>
      </c>
      <c r="AA82" s="70" t="str">
        <f>IF('Control Sample Data'!M81="","",IF(SUM('Control Sample Data'!M$3:M$98)&gt;10,IF(AND(ISNUMBER('Control Sample Data'!M81),'Control Sample Data'!M81&lt;$C$108, 'Control Sample Data'!M81&gt;0),'Control Sample Data'!M81,$C$108),""))</f>
        <v/>
      </c>
      <c r="AB82" s="137" t="str">
        <f>IF('Control Sample Data'!N81="","",IF(SUM('Control Sample Data'!N$3:N$98)&gt;10,IF(AND(ISNUMBER('Control Sample Data'!N81),'Control Sample Data'!N81&lt;$C$108, 'Control Sample Data'!N81&gt;0),'Control Sample Data'!N81,$C$108),""))</f>
        <v/>
      </c>
      <c r="AC82" s="142">
        <f>IF(C82="","",IF(AND('miRNA Table'!$D$4="YES",'miRNA Table'!$D$6="YES"),C82-C$110,C82))</f>
        <v>29.15</v>
      </c>
      <c r="AD82" s="143">
        <f>IF(D82="","",IF(AND('miRNA Table'!$D$4="YES",'miRNA Table'!$D$6="YES"),D82-D$110,D82))</f>
        <v>29.29</v>
      </c>
      <c r="AE82" s="143">
        <f>IF(E82="","",IF(AND('miRNA Table'!$D$4="YES",'miRNA Table'!$D$6="YES"),E82-E$110,E82))</f>
        <v>29.16</v>
      </c>
      <c r="AF82" s="143" t="str">
        <f>IF(F82="","",IF(AND('miRNA Table'!$D$4="YES",'miRNA Table'!$D$6="YES"),F82-F$110,F82))</f>
        <v/>
      </c>
      <c r="AG82" s="143" t="str">
        <f>IF(G82="","",IF(AND('miRNA Table'!$D$4="YES",'miRNA Table'!$D$6="YES"),G82-G$110,G82))</f>
        <v/>
      </c>
      <c r="AH82" s="143" t="str">
        <f>IF(H82="","",IF(AND('miRNA Table'!$D$4="YES",'miRNA Table'!$D$6="YES"),H82-H$110,H82))</f>
        <v/>
      </c>
      <c r="AI82" s="143" t="str">
        <f>IF(I82="","",IF(AND('miRNA Table'!$D$4="YES",'miRNA Table'!$D$6="YES"),I82-I$110,I82))</f>
        <v/>
      </c>
      <c r="AJ82" s="143" t="str">
        <f>IF(J82="","",IF(AND('miRNA Table'!$D$4="YES",'miRNA Table'!$D$6="YES"),J82-J$110,J82))</f>
        <v/>
      </c>
      <c r="AK82" s="143" t="str">
        <f>IF(K82="","",IF(AND('miRNA Table'!$D$4="YES",'miRNA Table'!$D$6="YES"),K82-K$110,K82))</f>
        <v/>
      </c>
      <c r="AL82" s="143" t="str">
        <f>IF(L82="","",IF(AND('miRNA Table'!$D$4="YES",'miRNA Table'!$D$6="YES"),L82-L$110,L82))</f>
        <v/>
      </c>
      <c r="AM82" s="143" t="str">
        <f>IF(M82="","",IF(AND('miRNA Table'!$D$4="YES",'miRNA Table'!$D$6="YES"),M82-M$110,M82))</f>
        <v/>
      </c>
      <c r="AN82" s="144" t="str">
        <f>IF(N82="","",IF(AND('miRNA Table'!$D$4="YES",'miRNA Table'!$D$6="YES"),N82-N$110,N82))</f>
        <v/>
      </c>
      <c r="AO82" s="148">
        <f>IF(Q82="","",IF(AND('miRNA Table'!$D$4="YES",'miRNA Table'!$D$6="YES"),Q82-Q$110,Q82))</f>
        <v>30.43</v>
      </c>
      <c r="AP82" s="149">
        <f>IF(R82="","",IF(AND('miRNA Table'!$D$4="YES",'miRNA Table'!$D$6="YES"),R82-R$110,R82))</f>
        <v>30.3</v>
      </c>
      <c r="AQ82" s="149">
        <f>IF(S82="","",IF(AND('miRNA Table'!$D$4="YES",'miRNA Table'!$D$6="YES"),S82-S$110,S82))</f>
        <v>30.42</v>
      </c>
      <c r="AR82" s="149" t="str">
        <f>IF(T82="","",IF(AND('miRNA Table'!$D$4="YES",'miRNA Table'!$D$6="YES"),T82-T$110,T82))</f>
        <v/>
      </c>
      <c r="AS82" s="149" t="str">
        <f>IF(U82="","",IF(AND('miRNA Table'!$D$4="YES",'miRNA Table'!$D$6="YES"),U82-U$110,U82))</f>
        <v/>
      </c>
      <c r="AT82" s="149" t="str">
        <f>IF(V82="","",IF(AND('miRNA Table'!$D$4="YES",'miRNA Table'!$D$6="YES"),V82-V$110,V82))</f>
        <v/>
      </c>
      <c r="AU82" s="149" t="str">
        <f>IF(W82="","",IF(AND('miRNA Table'!$D$4="YES",'miRNA Table'!$D$6="YES"),W82-W$110,W82))</f>
        <v/>
      </c>
      <c r="AV82" s="149" t="str">
        <f>IF(X82="","",IF(AND('miRNA Table'!$D$4="YES",'miRNA Table'!$D$6="YES"),X82-X$110,X82))</f>
        <v/>
      </c>
      <c r="AW82" s="149" t="str">
        <f>IF(Y82="","",IF(AND('miRNA Table'!$D$4="YES",'miRNA Table'!$D$6="YES"),Y82-Y$110,Y82))</f>
        <v/>
      </c>
      <c r="AX82" s="149" t="str">
        <f>IF(Z82="","",IF(AND('miRNA Table'!$D$4="YES",'miRNA Table'!$D$6="YES"),Z82-Z$110,Z82))</f>
        <v/>
      </c>
      <c r="AY82" s="149" t="str">
        <f>IF(AA82="","",IF(AND('miRNA Table'!$D$4="YES",'miRNA Table'!$D$6="YES"),AA82-AA$110,AA82))</f>
        <v/>
      </c>
      <c r="AZ82" s="150" t="str">
        <f>IF(AB82="","",IF(AND('miRNA Table'!$D$4="YES",'miRNA Table'!$D$6="YES"),AB82-AB$110,AB82))</f>
        <v/>
      </c>
      <c r="BY82" s="68" t="str">
        <f t="shared" si="77"/>
        <v>hsa-miR-372-3p</v>
      </c>
      <c r="BZ82" s="69" t="s">
        <v>108</v>
      </c>
      <c r="CA82" s="70">
        <f t="shared" si="78"/>
        <v>9.6183333333333287</v>
      </c>
      <c r="CB82" s="70">
        <f t="shared" si="79"/>
        <v>9.663333333333334</v>
      </c>
      <c r="CC82" s="70">
        <f t="shared" si="80"/>
        <v>9.576666666666668</v>
      </c>
      <c r="CD82" s="70" t="str">
        <f t="shared" si="81"/>
        <v/>
      </c>
      <c r="CE82" s="70" t="str">
        <f t="shared" si="82"/>
        <v/>
      </c>
      <c r="CF82" s="70" t="str">
        <f t="shared" si="83"/>
        <v/>
      </c>
      <c r="CG82" s="70" t="str">
        <f t="shared" si="84"/>
        <v/>
      </c>
      <c r="CH82" s="70" t="str">
        <f t="shared" si="85"/>
        <v/>
      </c>
      <c r="CI82" s="70" t="str">
        <f t="shared" si="86"/>
        <v/>
      </c>
      <c r="CJ82" s="70" t="str">
        <f t="shared" si="87"/>
        <v/>
      </c>
      <c r="CK82" s="70" t="str">
        <f t="shared" si="88"/>
        <v/>
      </c>
      <c r="CL82" s="70" t="str">
        <f t="shared" si="89"/>
        <v/>
      </c>
      <c r="CM82" s="70">
        <f t="shared" si="90"/>
        <v>10.576666666666664</v>
      </c>
      <c r="CN82" s="70">
        <f t="shared" si="91"/>
        <v>10.568333333333335</v>
      </c>
      <c r="CO82" s="70">
        <f t="shared" si="92"/>
        <v>10.525000000000002</v>
      </c>
      <c r="CP82" s="70" t="str">
        <f t="shared" si="93"/>
        <v/>
      </c>
      <c r="CQ82" s="70" t="str">
        <f t="shared" si="94"/>
        <v/>
      </c>
      <c r="CR82" s="70" t="str">
        <f t="shared" si="95"/>
        <v/>
      </c>
      <c r="CS82" s="70" t="str">
        <f t="shared" si="96"/>
        <v/>
      </c>
      <c r="CT82" s="70" t="str">
        <f t="shared" si="97"/>
        <v/>
      </c>
      <c r="CU82" s="70" t="str">
        <f t="shared" si="98"/>
        <v/>
      </c>
      <c r="CV82" s="70" t="str">
        <f t="shared" si="99"/>
        <v/>
      </c>
      <c r="CW82" s="70" t="str">
        <f t="shared" si="100"/>
        <v/>
      </c>
      <c r="CX82" s="70" t="str">
        <f t="shared" si="101"/>
        <v/>
      </c>
      <c r="CY82" s="41">
        <f t="shared" si="102"/>
        <v>9.6194444444444436</v>
      </c>
      <c r="CZ82" s="41">
        <f t="shared" si="103"/>
        <v>10.556666666666667</v>
      </c>
      <c r="DA82" s="71" t="str">
        <f t="shared" si="104"/>
        <v>hsa-miR-372-3p</v>
      </c>
      <c r="DB82" s="69" t="s">
        <v>198</v>
      </c>
      <c r="DC82" s="72">
        <f t="shared" si="67"/>
        <v>1.2723106379100221E-3</v>
      </c>
      <c r="DD82" s="72">
        <f t="shared" si="68"/>
        <v>1.2332377453043357E-3</v>
      </c>
      <c r="DE82" s="72">
        <f t="shared" si="69"/>
        <v>1.309592185306088E-3</v>
      </c>
      <c r="DF82" s="72" t="str">
        <f t="shared" si="70"/>
        <v/>
      </c>
      <c r="DG82" s="72" t="str">
        <f t="shared" si="71"/>
        <v/>
      </c>
      <c r="DH82" s="72" t="str">
        <f t="shared" si="72"/>
        <v/>
      </c>
      <c r="DI82" s="72" t="str">
        <f t="shared" si="73"/>
        <v/>
      </c>
      <c r="DJ82" s="72" t="str">
        <f t="shared" si="74"/>
        <v/>
      </c>
      <c r="DK82" s="72" t="str">
        <f t="shared" si="75"/>
        <v/>
      </c>
      <c r="DL82" s="72" t="str">
        <f t="shared" si="76"/>
        <v/>
      </c>
      <c r="DM82" s="72" t="str">
        <f t="shared" si="105"/>
        <v/>
      </c>
      <c r="DN82" s="72" t="str">
        <f t="shared" si="106"/>
        <v/>
      </c>
      <c r="DO82" s="72">
        <f t="shared" si="109"/>
        <v>6.5479609265304574E-4</v>
      </c>
      <c r="DP82" s="72">
        <f t="shared" si="65"/>
        <v>6.5858928782924341E-4</v>
      </c>
      <c r="DQ82" s="72">
        <f t="shared" si="65"/>
        <v>6.7867100578239035E-4</v>
      </c>
      <c r="DR82" s="72" t="str">
        <f t="shared" si="65"/>
        <v/>
      </c>
      <c r="DS82" s="72" t="str">
        <f t="shared" si="65"/>
        <v/>
      </c>
      <c r="DT82" s="72" t="str">
        <f t="shared" si="65"/>
        <v/>
      </c>
      <c r="DU82" s="72" t="str">
        <f t="shared" si="50"/>
        <v/>
      </c>
      <c r="DV82" s="72" t="str">
        <f t="shared" si="50"/>
        <v/>
      </c>
      <c r="DW82" s="72" t="str">
        <f t="shared" si="50"/>
        <v/>
      </c>
      <c r="DX82" s="72" t="str">
        <f t="shared" si="48"/>
        <v/>
      </c>
      <c r="DY82" s="72" t="str">
        <f t="shared" si="107"/>
        <v/>
      </c>
      <c r="DZ82" s="72" t="str">
        <f t="shared" si="108"/>
        <v/>
      </c>
    </row>
    <row r="83" spans="1:130" ht="15" customHeight="1" x14ac:dyDescent="0.25">
      <c r="A83" s="76" t="str">
        <f>'miRNA Table'!B82</f>
        <v>hsa-miR-149-5p</v>
      </c>
      <c r="B83" s="69" t="s">
        <v>109</v>
      </c>
      <c r="C83" s="70">
        <f>IF('Test Sample Data'!C82="","",IF(SUM('Test Sample Data'!C$3:C$98)&gt;10,IF(AND(ISNUMBER('Test Sample Data'!C82),'Test Sample Data'!C82&lt;$C$108, 'Test Sample Data'!C82&gt;0),'Test Sample Data'!C82,$C$108),""))</f>
        <v>30.05</v>
      </c>
      <c r="D83" s="70">
        <f>IF('Test Sample Data'!D82="","",IF(SUM('Test Sample Data'!D$3:D$98)&gt;10,IF(AND(ISNUMBER('Test Sample Data'!D82),'Test Sample Data'!D82&lt;$C$108, 'Test Sample Data'!D82&gt;0),'Test Sample Data'!D82,$C$108),""))</f>
        <v>29.82</v>
      </c>
      <c r="E83" s="70">
        <f>IF('Test Sample Data'!E82="","",IF(SUM('Test Sample Data'!E$3:E$98)&gt;10,IF(AND(ISNUMBER('Test Sample Data'!E82),'Test Sample Data'!E82&lt;$C$108, 'Test Sample Data'!E82&gt;0),'Test Sample Data'!E82,$C$108),""))</f>
        <v>29.16</v>
      </c>
      <c r="F83" s="70" t="str">
        <f>IF('Test Sample Data'!F82="","",IF(SUM('Test Sample Data'!F$3:F$98)&gt;10,IF(AND(ISNUMBER('Test Sample Data'!F82),'Test Sample Data'!F82&lt;$C$108, 'Test Sample Data'!F82&gt;0),'Test Sample Data'!F82,$C$108),""))</f>
        <v/>
      </c>
      <c r="G83" s="70" t="str">
        <f>IF('Test Sample Data'!G82="","",IF(SUM('Test Sample Data'!G$3:G$98)&gt;10,IF(AND(ISNUMBER('Test Sample Data'!G82),'Test Sample Data'!G82&lt;$C$108, 'Test Sample Data'!G82&gt;0),'Test Sample Data'!G82,$C$108),""))</f>
        <v/>
      </c>
      <c r="H83" s="70" t="str">
        <f>IF('Test Sample Data'!H82="","",IF(SUM('Test Sample Data'!H$3:H$98)&gt;10,IF(AND(ISNUMBER('Test Sample Data'!H82),'Test Sample Data'!H82&lt;$C$108, 'Test Sample Data'!H82&gt;0),'Test Sample Data'!H82,$C$108),""))</f>
        <v/>
      </c>
      <c r="I83" s="70" t="str">
        <f>IF('Test Sample Data'!I82="","",IF(SUM('Test Sample Data'!I$3:I$98)&gt;10,IF(AND(ISNUMBER('Test Sample Data'!I82),'Test Sample Data'!I82&lt;$C$108, 'Test Sample Data'!I82&gt;0),'Test Sample Data'!I82,$C$108),""))</f>
        <v/>
      </c>
      <c r="J83" s="70" t="str">
        <f>IF('Test Sample Data'!J82="","",IF(SUM('Test Sample Data'!J$3:J$98)&gt;10,IF(AND(ISNUMBER('Test Sample Data'!J82),'Test Sample Data'!J82&lt;$C$108, 'Test Sample Data'!J82&gt;0),'Test Sample Data'!J82,$C$108),""))</f>
        <v/>
      </c>
      <c r="K83" s="70" t="str">
        <f>IF('Test Sample Data'!K82="","",IF(SUM('Test Sample Data'!K$3:K$98)&gt;10,IF(AND(ISNUMBER('Test Sample Data'!K82),'Test Sample Data'!K82&lt;$C$108, 'Test Sample Data'!K82&gt;0),'Test Sample Data'!K82,$C$108),""))</f>
        <v/>
      </c>
      <c r="L83" s="70" t="str">
        <f>IF('Test Sample Data'!L82="","",IF(SUM('Test Sample Data'!L$3:L$98)&gt;10,IF(AND(ISNUMBER('Test Sample Data'!L82),'Test Sample Data'!L82&lt;$C$108, 'Test Sample Data'!L82&gt;0),'Test Sample Data'!L82,$C$108),""))</f>
        <v/>
      </c>
      <c r="M83" s="70" t="str">
        <f>IF('Test Sample Data'!M82="","",IF(SUM('Test Sample Data'!M$3:M$98)&gt;10,IF(AND(ISNUMBER('Test Sample Data'!M82),'Test Sample Data'!M82&lt;$C$108, 'Test Sample Data'!M82&gt;0),'Test Sample Data'!M82,$C$108),""))</f>
        <v/>
      </c>
      <c r="N83" s="70" t="str">
        <f>IF('Test Sample Data'!N82="","",IF(SUM('Test Sample Data'!N$3:N$98)&gt;10,IF(AND(ISNUMBER('Test Sample Data'!N82),'Test Sample Data'!N82&lt;$C$108, 'Test Sample Data'!N82&gt;0),'Test Sample Data'!N82,$C$108),""))</f>
        <v/>
      </c>
      <c r="O83" s="69" t="str">
        <f>'miRNA Table'!B82</f>
        <v>hsa-miR-149-5p</v>
      </c>
      <c r="P83" s="69" t="s">
        <v>109</v>
      </c>
      <c r="Q83" s="70">
        <f>IF('Control Sample Data'!C82="","",IF(SUM('Control Sample Data'!C$3:C$98)&gt;10,IF(AND(ISNUMBER('Control Sample Data'!C82),'Control Sample Data'!C82&lt;$C$108, 'Control Sample Data'!C82&gt;0),'Control Sample Data'!C82,$C$108),""))</f>
        <v>24.92</v>
      </c>
      <c r="R83" s="70">
        <f>IF('Control Sample Data'!D82="","",IF(SUM('Control Sample Data'!D$3:D$98)&gt;10,IF(AND(ISNUMBER('Control Sample Data'!D82),'Control Sample Data'!D82&lt;$C$108, 'Control Sample Data'!D82&gt;0),'Control Sample Data'!D82,$C$108),""))</f>
        <v>24.76</v>
      </c>
      <c r="S83" s="70">
        <f>IF('Control Sample Data'!E82="","",IF(SUM('Control Sample Data'!E$3:E$98)&gt;10,IF(AND(ISNUMBER('Control Sample Data'!E82),'Control Sample Data'!E82&lt;$C$108, 'Control Sample Data'!E82&gt;0),'Control Sample Data'!E82,$C$108),""))</f>
        <v>24.56</v>
      </c>
      <c r="T83" s="70" t="str">
        <f>IF('Control Sample Data'!F82="","",IF(SUM('Control Sample Data'!F$3:F$98)&gt;10,IF(AND(ISNUMBER('Control Sample Data'!F82),'Control Sample Data'!F82&lt;$C$108, 'Control Sample Data'!F82&gt;0),'Control Sample Data'!F82,$C$108),""))</f>
        <v/>
      </c>
      <c r="U83" s="70" t="str">
        <f>IF('Control Sample Data'!G82="","",IF(SUM('Control Sample Data'!G$3:G$98)&gt;10,IF(AND(ISNUMBER('Control Sample Data'!G82),'Control Sample Data'!G82&lt;$C$108, 'Control Sample Data'!G82&gt;0),'Control Sample Data'!G82,$C$108),""))</f>
        <v/>
      </c>
      <c r="V83" s="70" t="str">
        <f>IF('Control Sample Data'!H82="","",IF(SUM('Control Sample Data'!H$3:H$98)&gt;10,IF(AND(ISNUMBER('Control Sample Data'!H82),'Control Sample Data'!H82&lt;$C$108, 'Control Sample Data'!H82&gt;0),'Control Sample Data'!H82,$C$108),""))</f>
        <v/>
      </c>
      <c r="W83" s="70" t="str">
        <f>IF('Control Sample Data'!I82="","",IF(SUM('Control Sample Data'!I$3:I$98)&gt;10,IF(AND(ISNUMBER('Control Sample Data'!I82),'Control Sample Data'!I82&lt;$C$108, 'Control Sample Data'!I82&gt;0),'Control Sample Data'!I82,$C$108),""))</f>
        <v/>
      </c>
      <c r="X83" s="70" t="str">
        <f>IF('Control Sample Data'!J82="","",IF(SUM('Control Sample Data'!J$3:J$98)&gt;10,IF(AND(ISNUMBER('Control Sample Data'!J82),'Control Sample Data'!J82&lt;$C$108, 'Control Sample Data'!J82&gt;0),'Control Sample Data'!J82,$C$108),""))</f>
        <v/>
      </c>
      <c r="Y83" s="70" t="str">
        <f>IF('Control Sample Data'!K82="","",IF(SUM('Control Sample Data'!K$3:K$98)&gt;10,IF(AND(ISNUMBER('Control Sample Data'!K82),'Control Sample Data'!K82&lt;$C$108, 'Control Sample Data'!K82&gt;0),'Control Sample Data'!K82,$C$108),""))</f>
        <v/>
      </c>
      <c r="Z83" s="70" t="str">
        <f>IF('Control Sample Data'!L82="","",IF(SUM('Control Sample Data'!L$3:L$98)&gt;10,IF(AND(ISNUMBER('Control Sample Data'!L82),'Control Sample Data'!L82&lt;$C$108, 'Control Sample Data'!L82&gt;0),'Control Sample Data'!L82,$C$108),""))</f>
        <v/>
      </c>
      <c r="AA83" s="70" t="str">
        <f>IF('Control Sample Data'!M82="","",IF(SUM('Control Sample Data'!M$3:M$98)&gt;10,IF(AND(ISNUMBER('Control Sample Data'!M82),'Control Sample Data'!M82&lt;$C$108, 'Control Sample Data'!M82&gt;0),'Control Sample Data'!M82,$C$108),""))</f>
        <v/>
      </c>
      <c r="AB83" s="137" t="str">
        <f>IF('Control Sample Data'!N82="","",IF(SUM('Control Sample Data'!N$3:N$98)&gt;10,IF(AND(ISNUMBER('Control Sample Data'!N82),'Control Sample Data'!N82&lt;$C$108, 'Control Sample Data'!N82&gt;0),'Control Sample Data'!N82,$C$108),""))</f>
        <v/>
      </c>
      <c r="AC83" s="142">
        <f>IF(C83="","",IF(AND('miRNA Table'!$D$4="YES",'miRNA Table'!$D$6="YES"),C83-C$110,C83))</f>
        <v>30.05</v>
      </c>
      <c r="AD83" s="143">
        <f>IF(D83="","",IF(AND('miRNA Table'!$D$4="YES",'miRNA Table'!$D$6="YES"),D83-D$110,D83))</f>
        <v>29.82</v>
      </c>
      <c r="AE83" s="143">
        <f>IF(E83="","",IF(AND('miRNA Table'!$D$4="YES",'miRNA Table'!$D$6="YES"),E83-E$110,E83))</f>
        <v>29.16</v>
      </c>
      <c r="AF83" s="143" t="str">
        <f>IF(F83="","",IF(AND('miRNA Table'!$D$4="YES",'miRNA Table'!$D$6="YES"),F83-F$110,F83))</f>
        <v/>
      </c>
      <c r="AG83" s="143" t="str">
        <f>IF(G83="","",IF(AND('miRNA Table'!$D$4="YES",'miRNA Table'!$D$6="YES"),G83-G$110,G83))</f>
        <v/>
      </c>
      <c r="AH83" s="143" t="str">
        <f>IF(H83="","",IF(AND('miRNA Table'!$D$4="YES",'miRNA Table'!$D$6="YES"),H83-H$110,H83))</f>
        <v/>
      </c>
      <c r="AI83" s="143" t="str">
        <f>IF(I83="","",IF(AND('miRNA Table'!$D$4="YES",'miRNA Table'!$D$6="YES"),I83-I$110,I83))</f>
        <v/>
      </c>
      <c r="AJ83" s="143" t="str">
        <f>IF(J83="","",IF(AND('miRNA Table'!$D$4="YES",'miRNA Table'!$D$6="YES"),J83-J$110,J83))</f>
        <v/>
      </c>
      <c r="AK83" s="143" t="str">
        <f>IF(K83="","",IF(AND('miRNA Table'!$D$4="YES",'miRNA Table'!$D$6="YES"),K83-K$110,K83))</f>
        <v/>
      </c>
      <c r="AL83" s="143" t="str">
        <f>IF(L83="","",IF(AND('miRNA Table'!$D$4="YES",'miRNA Table'!$D$6="YES"),L83-L$110,L83))</f>
        <v/>
      </c>
      <c r="AM83" s="143" t="str">
        <f>IF(M83="","",IF(AND('miRNA Table'!$D$4="YES",'miRNA Table'!$D$6="YES"),M83-M$110,M83))</f>
        <v/>
      </c>
      <c r="AN83" s="144" t="str">
        <f>IF(N83="","",IF(AND('miRNA Table'!$D$4="YES",'miRNA Table'!$D$6="YES"),N83-N$110,N83))</f>
        <v/>
      </c>
      <c r="AO83" s="148">
        <f>IF(Q83="","",IF(AND('miRNA Table'!$D$4="YES",'miRNA Table'!$D$6="YES"),Q83-Q$110,Q83))</f>
        <v>24.92</v>
      </c>
      <c r="AP83" s="149">
        <f>IF(R83="","",IF(AND('miRNA Table'!$D$4="YES",'miRNA Table'!$D$6="YES"),R83-R$110,R83))</f>
        <v>24.76</v>
      </c>
      <c r="AQ83" s="149">
        <f>IF(S83="","",IF(AND('miRNA Table'!$D$4="YES",'miRNA Table'!$D$6="YES"),S83-S$110,S83))</f>
        <v>24.56</v>
      </c>
      <c r="AR83" s="149" t="str">
        <f>IF(T83="","",IF(AND('miRNA Table'!$D$4="YES",'miRNA Table'!$D$6="YES"),T83-T$110,T83))</f>
        <v/>
      </c>
      <c r="AS83" s="149" t="str">
        <f>IF(U83="","",IF(AND('miRNA Table'!$D$4="YES",'miRNA Table'!$D$6="YES"),U83-U$110,U83))</f>
        <v/>
      </c>
      <c r="AT83" s="149" t="str">
        <f>IF(V83="","",IF(AND('miRNA Table'!$D$4="YES",'miRNA Table'!$D$6="YES"),V83-V$110,V83))</f>
        <v/>
      </c>
      <c r="AU83" s="149" t="str">
        <f>IF(W83="","",IF(AND('miRNA Table'!$D$4="YES",'miRNA Table'!$D$6="YES"),W83-W$110,W83))</f>
        <v/>
      </c>
      <c r="AV83" s="149" t="str">
        <f>IF(X83="","",IF(AND('miRNA Table'!$D$4="YES",'miRNA Table'!$D$6="YES"),X83-X$110,X83))</f>
        <v/>
      </c>
      <c r="AW83" s="149" t="str">
        <f>IF(Y83="","",IF(AND('miRNA Table'!$D$4="YES",'miRNA Table'!$D$6="YES"),Y83-Y$110,Y83))</f>
        <v/>
      </c>
      <c r="AX83" s="149" t="str">
        <f>IF(Z83="","",IF(AND('miRNA Table'!$D$4="YES",'miRNA Table'!$D$6="YES"),Z83-Z$110,Z83))</f>
        <v/>
      </c>
      <c r="AY83" s="149" t="str">
        <f>IF(AA83="","",IF(AND('miRNA Table'!$D$4="YES",'miRNA Table'!$D$6="YES"),AA83-AA$110,AA83))</f>
        <v/>
      </c>
      <c r="AZ83" s="150" t="str">
        <f>IF(AB83="","",IF(AND('miRNA Table'!$D$4="YES",'miRNA Table'!$D$6="YES"),AB83-AB$110,AB83))</f>
        <v/>
      </c>
      <c r="BY83" s="68" t="str">
        <f t="shared" si="77"/>
        <v>hsa-miR-149-5p</v>
      </c>
      <c r="BZ83" s="69" t="s">
        <v>109</v>
      </c>
      <c r="CA83" s="70">
        <f t="shared" si="78"/>
        <v>10.518333333333331</v>
      </c>
      <c r="CB83" s="70">
        <f t="shared" si="79"/>
        <v>10.193333333333335</v>
      </c>
      <c r="CC83" s="70">
        <f t="shared" si="80"/>
        <v>9.576666666666668</v>
      </c>
      <c r="CD83" s="70" t="str">
        <f t="shared" si="81"/>
        <v/>
      </c>
      <c r="CE83" s="70" t="str">
        <f t="shared" si="82"/>
        <v/>
      </c>
      <c r="CF83" s="70" t="str">
        <f t="shared" si="83"/>
        <v/>
      </c>
      <c r="CG83" s="70" t="str">
        <f t="shared" si="84"/>
        <v/>
      </c>
      <c r="CH83" s="70" t="str">
        <f t="shared" si="85"/>
        <v/>
      </c>
      <c r="CI83" s="70" t="str">
        <f t="shared" si="86"/>
        <v/>
      </c>
      <c r="CJ83" s="70" t="str">
        <f t="shared" si="87"/>
        <v/>
      </c>
      <c r="CK83" s="70" t="str">
        <f t="shared" si="88"/>
        <v/>
      </c>
      <c r="CL83" s="70" t="str">
        <f t="shared" si="89"/>
        <v/>
      </c>
      <c r="CM83" s="70">
        <f t="shared" si="90"/>
        <v>5.0666666666666664</v>
      </c>
      <c r="CN83" s="70">
        <f t="shared" si="91"/>
        <v>5.028333333333336</v>
      </c>
      <c r="CO83" s="70">
        <f t="shared" si="92"/>
        <v>4.6649999999999991</v>
      </c>
      <c r="CP83" s="70" t="str">
        <f t="shared" si="93"/>
        <v/>
      </c>
      <c r="CQ83" s="70" t="str">
        <f t="shared" si="94"/>
        <v/>
      </c>
      <c r="CR83" s="70" t="str">
        <f t="shared" si="95"/>
        <v/>
      </c>
      <c r="CS83" s="70" t="str">
        <f t="shared" si="96"/>
        <v/>
      </c>
      <c r="CT83" s="70" t="str">
        <f t="shared" si="97"/>
        <v/>
      </c>
      <c r="CU83" s="70" t="str">
        <f t="shared" si="98"/>
        <v/>
      </c>
      <c r="CV83" s="70" t="str">
        <f t="shared" si="99"/>
        <v/>
      </c>
      <c r="CW83" s="70" t="str">
        <f t="shared" si="100"/>
        <v/>
      </c>
      <c r="CX83" s="70" t="str">
        <f t="shared" si="101"/>
        <v/>
      </c>
      <c r="CY83" s="41">
        <f t="shared" si="102"/>
        <v>10.096111111111112</v>
      </c>
      <c r="CZ83" s="41">
        <f t="shared" si="103"/>
        <v>4.9200000000000008</v>
      </c>
      <c r="DA83" s="71" t="str">
        <f t="shared" si="104"/>
        <v>hsa-miR-149-5p</v>
      </c>
      <c r="DB83" s="69" t="s">
        <v>199</v>
      </c>
      <c r="DC83" s="72">
        <f t="shared" si="67"/>
        <v>6.8181438890729091E-4</v>
      </c>
      <c r="DD83" s="72">
        <f t="shared" si="68"/>
        <v>8.5408463872640149E-4</v>
      </c>
      <c r="DE83" s="72">
        <f t="shared" si="69"/>
        <v>1.309592185306088E-3</v>
      </c>
      <c r="DF83" s="72" t="str">
        <f t="shared" si="70"/>
        <v/>
      </c>
      <c r="DG83" s="72" t="str">
        <f t="shared" si="71"/>
        <v/>
      </c>
      <c r="DH83" s="72" t="str">
        <f t="shared" si="72"/>
        <v/>
      </c>
      <c r="DI83" s="72" t="str">
        <f t="shared" si="73"/>
        <v/>
      </c>
      <c r="DJ83" s="72" t="str">
        <f t="shared" si="74"/>
        <v/>
      </c>
      <c r="DK83" s="72" t="str">
        <f t="shared" si="75"/>
        <v/>
      </c>
      <c r="DL83" s="72" t="str">
        <f t="shared" si="76"/>
        <v/>
      </c>
      <c r="DM83" s="72" t="str">
        <f t="shared" si="105"/>
        <v/>
      </c>
      <c r="DN83" s="72" t="str">
        <f t="shared" si="106"/>
        <v/>
      </c>
      <c r="DO83" s="72">
        <f t="shared" si="109"/>
        <v>2.9838800122200523E-2</v>
      </c>
      <c r="DP83" s="72">
        <f t="shared" si="65"/>
        <v>3.0642263190568796E-2</v>
      </c>
      <c r="DQ83" s="72">
        <f t="shared" si="65"/>
        <v>3.9418044025976574E-2</v>
      </c>
      <c r="DR83" s="72" t="str">
        <f t="shared" si="65"/>
        <v/>
      </c>
      <c r="DS83" s="72" t="str">
        <f t="shared" si="65"/>
        <v/>
      </c>
      <c r="DT83" s="72" t="str">
        <f t="shared" si="65"/>
        <v/>
      </c>
      <c r="DU83" s="72" t="str">
        <f t="shared" si="50"/>
        <v/>
      </c>
      <c r="DV83" s="72" t="str">
        <f t="shared" si="50"/>
        <v/>
      </c>
      <c r="DW83" s="72" t="str">
        <f t="shared" si="50"/>
        <v/>
      </c>
      <c r="DX83" s="72" t="str">
        <f t="shared" si="50"/>
        <v/>
      </c>
      <c r="DY83" s="72" t="str">
        <f t="shared" si="107"/>
        <v/>
      </c>
      <c r="DZ83" s="72" t="str">
        <f t="shared" si="108"/>
        <v/>
      </c>
    </row>
    <row r="84" spans="1:130" ht="15" customHeight="1" x14ac:dyDescent="0.25">
      <c r="A84" s="76" t="str">
        <f>'miRNA Table'!B83</f>
        <v>hsa-miR-23b-3p</v>
      </c>
      <c r="B84" s="69" t="s">
        <v>110</v>
      </c>
      <c r="C84" s="70">
        <f>IF('Test Sample Data'!C83="","",IF(SUM('Test Sample Data'!C$3:C$98)&gt;10,IF(AND(ISNUMBER('Test Sample Data'!C83),'Test Sample Data'!C83&lt;$C$108, 'Test Sample Data'!C83&gt;0),'Test Sample Data'!C83,$C$108),""))</f>
        <v>33.11</v>
      </c>
      <c r="D84" s="70">
        <f>IF('Test Sample Data'!D83="","",IF(SUM('Test Sample Data'!D$3:D$98)&gt;10,IF(AND(ISNUMBER('Test Sample Data'!D83),'Test Sample Data'!D83&lt;$C$108, 'Test Sample Data'!D83&gt;0),'Test Sample Data'!D83,$C$108),""))</f>
        <v>32.26</v>
      </c>
      <c r="E84" s="70">
        <f>IF('Test Sample Data'!E83="","",IF(SUM('Test Sample Data'!E$3:E$98)&gt;10,IF(AND(ISNUMBER('Test Sample Data'!E83),'Test Sample Data'!E83&lt;$C$108, 'Test Sample Data'!E83&gt;0),'Test Sample Data'!E83,$C$108),""))</f>
        <v>32.94</v>
      </c>
      <c r="F84" s="70" t="str">
        <f>IF('Test Sample Data'!F83="","",IF(SUM('Test Sample Data'!F$3:F$98)&gt;10,IF(AND(ISNUMBER('Test Sample Data'!F83),'Test Sample Data'!F83&lt;$C$108, 'Test Sample Data'!F83&gt;0),'Test Sample Data'!F83,$C$108),""))</f>
        <v/>
      </c>
      <c r="G84" s="70" t="str">
        <f>IF('Test Sample Data'!G83="","",IF(SUM('Test Sample Data'!G$3:G$98)&gt;10,IF(AND(ISNUMBER('Test Sample Data'!G83),'Test Sample Data'!G83&lt;$C$108, 'Test Sample Data'!G83&gt;0),'Test Sample Data'!G83,$C$108),""))</f>
        <v/>
      </c>
      <c r="H84" s="70" t="str">
        <f>IF('Test Sample Data'!H83="","",IF(SUM('Test Sample Data'!H$3:H$98)&gt;10,IF(AND(ISNUMBER('Test Sample Data'!H83),'Test Sample Data'!H83&lt;$C$108, 'Test Sample Data'!H83&gt;0),'Test Sample Data'!H83,$C$108),""))</f>
        <v/>
      </c>
      <c r="I84" s="70" t="str">
        <f>IF('Test Sample Data'!I83="","",IF(SUM('Test Sample Data'!I$3:I$98)&gt;10,IF(AND(ISNUMBER('Test Sample Data'!I83),'Test Sample Data'!I83&lt;$C$108, 'Test Sample Data'!I83&gt;0),'Test Sample Data'!I83,$C$108),""))</f>
        <v/>
      </c>
      <c r="J84" s="70" t="str">
        <f>IF('Test Sample Data'!J83="","",IF(SUM('Test Sample Data'!J$3:J$98)&gt;10,IF(AND(ISNUMBER('Test Sample Data'!J83),'Test Sample Data'!J83&lt;$C$108, 'Test Sample Data'!J83&gt;0),'Test Sample Data'!J83,$C$108),""))</f>
        <v/>
      </c>
      <c r="K84" s="70" t="str">
        <f>IF('Test Sample Data'!K83="","",IF(SUM('Test Sample Data'!K$3:K$98)&gt;10,IF(AND(ISNUMBER('Test Sample Data'!K83),'Test Sample Data'!K83&lt;$C$108, 'Test Sample Data'!K83&gt;0),'Test Sample Data'!K83,$C$108),""))</f>
        <v/>
      </c>
      <c r="L84" s="70" t="str">
        <f>IF('Test Sample Data'!L83="","",IF(SUM('Test Sample Data'!L$3:L$98)&gt;10,IF(AND(ISNUMBER('Test Sample Data'!L83),'Test Sample Data'!L83&lt;$C$108, 'Test Sample Data'!L83&gt;0),'Test Sample Data'!L83,$C$108),""))</f>
        <v/>
      </c>
      <c r="M84" s="70" t="str">
        <f>IF('Test Sample Data'!M83="","",IF(SUM('Test Sample Data'!M$3:M$98)&gt;10,IF(AND(ISNUMBER('Test Sample Data'!M83),'Test Sample Data'!M83&lt;$C$108, 'Test Sample Data'!M83&gt;0),'Test Sample Data'!M83,$C$108),""))</f>
        <v/>
      </c>
      <c r="N84" s="70" t="str">
        <f>IF('Test Sample Data'!N83="","",IF(SUM('Test Sample Data'!N$3:N$98)&gt;10,IF(AND(ISNUMBER('Test Sample Data'!N83),'Test Sample Data'!N83&lt;$C$108, 'Test Sample Data'!N83&gt;0),'Test Sample Data'!N83,$C$108),""))</f>
        <v/>
      </c>
      <c r="O84" s="69" t="str">
        <f>'miRNA Table'!B83</f>
        <v>hsa-miR-23b-3p</v>
      </c>
      <c r="P84" s="69" t="s">
        <v>110</v>
      </c>
      <c r="Q84" s="70">
        <f>IF('Control Sample Data'!C83="","",IF(SUM('Control Sample Data'!C$3:C$98)&gt;10,IF(AND(ISNUMBER('Control Sample Data'!C83),'Control Sample Data'!C83&lt;$C$108, 'Control Sample Data'!C83&gt;0),'Control Sample Data'!C83,$C$108),""))</f>
        <v>35</v>
      </c>
      <c r="R84" s="70">
        <f>IF('Control Sample Data'!D83="","",IF(SUM('Control Sample Data'!D$3:D$98)&gt;10,IF(AND(ISNUMBER('Control Sample Data'!D83),'Control Sample Data'!D83&lt;$C$108, 'Control Sample Data'!D83&gt;0),'Control Sample Data'!D83,$C$108),""))</f>
        <v>35</v>
      </c>
      <c r="S84" s="70">
        <f>IF('Control Sample Data'!E83="","",IF(SUM('Control Sample Data'!E$3:E$98)&gt;10,IF(AND(ISNUMBER('Control Sample Data'!E83),'Control Sample Data'!E83&lt;$C$108, 'Control Sample Data'!E83&gt;0),'Control Sample Data'!E83,$C$108),""))</f>
        <v>35</v>
      </c>
      <c r="T84" s="70" t="str">
        <f>IF('Control Sample Data'!F83="","",IF(SUM('Control Sample Data'!F$3:F$98)&gt;10,IF(AND(ISNUMBER('Control Sample Data'!F83),'Control Sample Data'!F83&lt;$C$108, 'Control Sample Data'!F83&gt;0),'Control Sample Data'!F83,$C$108),""))</f>
        <v/>
      </c>
      <c r="U84" s="70" t="str">
        <f>IF('Control Sample Data'!G83="","",IF(SUM('Control Sample Data'!G$3:G$98)&gt;10,IF(AND(ISNUMBER('Control Sample Data'!G83),'Control Sample Data'!G83&lt;$C$108, 'Control Sample Data'!G83&gt;0),'Control Sample Data'!G83,$C$108),""))</f>
        <v/>
      </c>
      <c r="V84" s="70" t="str">
        <f>IF('Control Sample Data'!H83="","",IF(SUM('Control Sample Data'!H$3:H$98)&gt;10,IF(AND(ISNUMBER('Control Sample Data'!H83),'Control Sample Data'!H83&lt;$C$108, 'Control Sample Data'!H83&gt;0),'Control Sample Data'!H83,$C$108),""))</f>
        <v/>
      </c>
      <c r="W84" s="70" t="str">
        <f>IF('Control Sample Data'!I83="","",IF(SUM('Control Sample Data'!I$3:I$98)&gt;10,IF(AND(ISNUMBER('Control Sample Data'!I83),'Control Sample Data'!I83&lt;$C$108, 'Control Sample Data'!I83&gt;0),'Control Sample Data'!I83,$C$108),""))</f>
        <v/>
      </c>
      <c r="X84" s="70" t="str">
        <f>IF('Control Sample Data'!J83="","",IF(SUM('Control Sample Data'!J$3:J$98)&gt;10,IF(AND(ISNUMBER('Control Sample Data'!J83),'Control Sample Data'!J83&lt;$C$108, 'Control Sample Data'!J83&gt;0),'Control Sample Data'!J83,$C$108),""))</f>
        <v/>
      </c>
      <c r="Y84" s="70" t="str">
        <f>IF('Control Sample Data'!K83="","",IF(SUM('Control Sample Data'!K$3:K$98)&gt;10,IF(AND(ISNUMBER('Control Sample Data'!K83),'Control Sample Data'!K83&lt;$C$108, 'Control Sample Data'!K83&gt;0),'Control Sample Data'!K83,$C$108),""))</f>
        <v/>
      </c>
      <c r="Z84" s="70" t="str">
        <f>IF('Control Sample Data'!L83="","",IF(SUM('Control Sample Data'!L$3:L$98)&gt;10,IF(AND(ISNUMBER('Control Sample Data'!L83),'Control Sample Data'!L83&lt;$C$108, 'Control Sample Data'!L83&gt;0),'Control Sample Data'!L83,$C$108),""))</f>
        <v/>
      </c>
      <c r="AA84" s="70" t="str">
        <f>IF('Control Sample Data'!M83="","",IF(SUM('Control Sample Data'!M$3:M$98)&gt;10,IF(AND(ISNUMBER('Control Sample Data'!M83),'Control Sample Data'!M83&lt;$C$108, 'Control Sample Data'!M83&gt;0),'Control Sample Data'!M83,$C$108),""))</f>
        <v/>
      </c>
      <c r="AB84" s="137" t="str">
        <f>IF('Control Sample Data'!N83="","",IF(SUM('Control Sample Data'!N$3:N$98)&gt;10,IF(AND(ISNUMBER('Control Sample Data'!N83),'Control Sample Data'!N83&lt;$C$108, 'Control Sample Data'!N83&gt;0),'Control Sample Data'!N83,$C$108),""))</f>
        <v/>
      </c>
      <c r="AC84" s="142">
        <f>IF(C84="","",IF(AND('miRNA Table'!$D$4="YES",'miRNA Table'!$D$6="YES"),C84-C$110,C84))</f>
        <v>33.11</v>
      </c>
      <c r="AD84" s="143">
        <f>IF(D84="","",IF(AND('miRNA Table'!$D$4="YES",'miRNA Table'!$D$6="YES"),D84-D$110,D84))</f>
        <v>32.26</v>
      </c>
      <c r="AE84" s="143">
        <f>IF(E84="","",IF(AND('miRNA Table'!$D$4="YES",'miRNA Table'!$D$6="YES"),E84-E$110,E84))</f>
        <v>32.94</v>
      </c>
      <c r="AF84" s="143" t="str">
        <f>IF(F84="","",IF(AND('miRNA Table'!$D$4="YES",'miRNA Table'!$D$6="YES"),F84-F$110,F84))</f>
        <v/>
      </c>
      <c r="AG84" s="143" t="str">
        <f>IF(G84="","",IF(AND('miRNA Table'!$D$4="YES",'miRNA Table'!$D$6="YES"),G84-G$110,G84))</f>
        <v/>
      </c>
      <c r="AH84" s="143" t="str">
        <f>IF(H84="","",IF(AND('miRNA Table'!$D$4="YES",'miRNA Table'!$D$6="YES"),H84-H$110,H84))</f>
        <v/>
      </c>
      <c r="AI84" s="143" t="str">
        <f>IF(I84="","",IF(AND('miRNA Table'!$D$4="YES",'miRNA Table'!$D$6="YES"),I84-I$110,I84))</f>
        <v/>
      </c>
      <c r="AJ84" s="143" t="str">
        <f>IF(J84="","",IF(AND('miRNA Table'!$D$4="YES",'miRNA Table'!$D$6="YES"),J84-J$110,J84))</f>
        <v/>
      </c>
      <c r="AK84" s="143" t="str">
        <f>IF(K84="","",IF(AND('miRNA Table'!$D$4="YES",'miRNA Table'!$D$6="YES"),K84-K$110,K84))</f>
        <v/>
      </c>
      <c r="AL84" s="143" t="str">
        <f>IF(L84="","",IF(AND('miRNA Table'!$D$4="YES",'miRNA Table'!$D$6="YES"),L84-L$110,L84))</f>
        <v/>
      </c>
      <c r="AM84" s="143" t="str">
        <f>IF(M84="","",IF(AND('miRNA Table'!$D$4="YES",'miRNA Table'!$D$6="YES"),M84-M$110,M84))</f>
        <v/>
      </c>
      <c r="AN84" s="144" t="str">
        <f>IF(N84="","",IF(AND('miRNA Table'!$D$4="YES",'miRNA Table'!$D$6="YES"),N84-N$110,N84))</f>
        <v/>
      </c>
      <c r="AO84" s="148">
        <f>IF(Q84="","",IF(AND('miRNA Table'!$D$4="YES",'miRNA Table'!$D$6="YES"),Q84-Q$110,Q84))</f>
        <v>35</v>
      </c>
      <c r="AP84" s="149">
        <f>IF(R84="","",IF(AND('miRNA Table'!$D$4="YES",'miRNA Table'!$D$6="YES"),R84-R$110,R84))</f>
        <v>35</v>
      </c>
      <c r="AQ84" s="149">
        <f>IF(S84="","",IF(AND('miRNA Table'!$D$4="YES",'miRNA Table'!$D$6="YES"),S84-S$110,S84))</f>
        <v>35</v>
      </c>
      <c r="AR84" s="149" t="str">
        <f>IF(T84="","",IF(AND('miRNA Table'!$D$4="YES",'miRNA Table'!$D$6="YES"),T84-T$110,T84))</f>
        <v/>
      </c>
      <c r="AS84" s="149" t="str">
        <f>IF(U84="","",IF(AND('miRNA Table'!$D$4="YES",'miRNA Table'!$D$6="YES"),U84-U$110,U84))</f>
        <v/>
      </c>
      <c r="AT84" s="149" t="str">
        <f>IF(V84="","",IF(AND('miRNA Table'!$D$4="YES",'miRNA Table'!$D$6="YES"),V84-V$110,V84))</f>
        <v/>
      </c>
      <c r="AU84" s="149" t="str">
        <f>IF(W84="","",IF(AND('miRNA Table'!$D$4="YES",'miRNA Table'!$D$6="YES"),W84-W$110,W84))</f>
        <v/>
      </c>
      <c r="AV84" s="149" t="str">
        <f>IF(X84="","",IF(AND('miRNA Table'!$D$4="YES",'miRNA Table'!$D$6="YES"),X84-X$110,X84))</f>
        <v/>
      </c>
      <c r="AW84" s="149" t="str">
        <f>IF(Y84="","",IF(AND('miRNA Table'!$D$4="YES",'miRNA Table'!$D$6="YES"),Y84-Y$110,Y84))</f>
        <v/>
      </c>
      <c r="AX84" s="149" t="str">
        <f>IF(Z84="","",IF(AND('miRNA Table'!$D$4="YES",'miRNA Table'!$D$6="YES"),Z84-Z$110,Z84))</f>
        <v/>
      </c>
      <c r="AY84" s="149" t="str">
        <f>IF(AA84="","",IF(AND('miRNA Table'!$D$4="YES",'miRNA Table'!$D$6="YES"),AA84-AA$110,AA84))</f>
        <v/>
      </c>
      <c r="AZ84" s="150" t="str">
        <f>IF(AB84="","",IF(AND('miRNA Table'!$D$4="YES",'miRNA Table'!$D$6="YES"),AB84-AB$110,AB84))</f>
        <v/>
      </c>
      <c r="BY84" s="68" t="str">
        <f t="shared" si="77"/>
        <v>hsa-miR-23b-3p</v>
      </c>
      <c r="BZ84" s="69" t="s">
        <v>110</v>
      </c>
      <c r="CA84" s="70">
        <f t="shared" si="78"/>
        <v>13.57833333333333</v>
      </c>
      <c r="CB84" s="70">
        <f t="shared" si="79"/>
        <v>12.633333333333333</v>
      </c>
      <c r="CC84" s="70">
        <f t="shared" si="80"/>
        <v>13.356666666666666</v>
      </c>
      <c r="CD84" s="70" t="str">
        <f t="shared" si="81"/>
        <v/>
      </c>
      <c r="CE84" s="70" t="str">
        <f t="shared" si="82"/>
        <v/>
      </c>
      <c r="CF84" s="70" t="str">
        <f t="shared" si="83"/>
        <v/>
      </c>
      <c r="CG84" s="70" t="str">
        <f t="shared" si="84"/>
        <v/>
      </c>
      <c r="CH84" s="70" t="str">
        <f t="shared" si="85"/>
        <v/>
      </c>
      <c r="CI84" s="70" t="str">
        <f t="shared" si="86"/>
        <v/>
      </c>
      <c r="CJ84" s="70" t="str">
        <f t="shared" si="87"/>
        <v/>
      </c>
      <c r="CK84" s="70" t="str">
        <f t="shared" si="88"/>
        <v/>
      </c>
      <c r="CL84" s="70" t="str">
        <f t="shared" si="89"/>
        <v/>
      </c>
      <c r="CM84" s="70">
        <f t="shared" si="90"/>
        <v>15.146666666666665</v>
      </c>
      <c r="CN84" s="70">
        <f t="shared" si="91"/>
        <v>15.268333333333334</v>
      </c>
      <c r="CO84" s="70">
        <f t="shared" si="92"/>
        <v>15.105</v>
      </c>
      <c r="CP84" s="70" t="str">
        <f t="shared" si="93"/>
        <v/>
      </c>
      <c r="CQ84" s="70" t="str">
        <f t="shared" si="94"/>
        <v/>
      </c>
      <c r="CR84" s="70" t="str">
        <f t="shared" si="95"/>
        <v/>
      </c>
      <c r="CS84" s="70" t="str">
        <f t="shared" si="96"/>
        <v/>
      </c>
      <c r="CT84" s="70" t="str">
        <f t="shared" si="97"/>
        <v/>
      </c>
      <c r="CU84" s="70" t="str">
        <f t="shared" si="98"/>
        <v/>
      </c>
      <c r="CV84" s="70" t="str">
        <f t="shared" si="99"/>
        <v/>
      </c>
      <c r="CW84" s="70" t="str">
        <f t="shared" si="100"/>
        <v/>
      </c>
      <c r="CX84" s="70" t="str">
        <f t="shared" si="101"/>
        <v/>
      </c>
      <c r="CY84" s="41">
        <f t="shared" si="102"/>
        <v>13.189444444444442</v>
      </c>
      <c r="CZ84" s="41">
        <f t="shared" si="103"/>
        <v>15.173333333333332</v>
      </c>
      <c r="DA84" s="71" t="str">
        <f t="shared" si="104"/>
        <v>hsa-miR-23b-3p</v>
      </c>
      <c r="DB84" s="69" t="s">
        <v>200</v>
      </c>
      <c r="DC84" s="72">
        <f t="shared" si="67"/>
        <v>8.1755009914805839E-5</v>
      </c>
      <c r="DD84" s="72">
        <f t="shared" si="68"/>
        <v>1.5739383647944097E-4</v>
      </c>
      <c r="DE84" s="72">
        <f t="shared" si="69"/>
        <v>9.5332875175164098E-5</v>
      </c>
      <c r="DF84" s="72" t="str">
        <f t="shared" si="70"/>
        <v/>
      </c>
      <c r="DG84" s="72" t="str">
        <f t="shared" si="71"/>
        <v/>
      </c>
      <c r="DH84" s="72" t="str">
        <f t="shared" si="72"/>
        <v/>
      </c>
      <c r="DI84" s="72" t="str">
        <f t="shared" si="73"/>
        <v/>
      </c>
      <c r="DJ84" s="72" t="str">
        <f t="shared" si="74"/>
        <v/>
      </c>
      <c r="DK84" s="72" t="str">
        <f t="shared" si="75"/>
        <v/>
      </c>
      <c r="DL84" s="72" t="str">
        <f t="shared" si="76"/>
        <v/>
      </c>
      <c r="DM84" s="72" t="str">
        <f t="shared" si="105"/>
        <v/>
      </c>
      <c r="DN84" s="72" t="str">
        <f t="shared" si="106"/>
        <v/>
      </c>
      <c r="DO84" s="72">
        <f t="shared" si="109"/>
        <v>2.7567602563207533E-5</v>
      </c>
      <c r="DP84" s="72">
        <f t="shared" si="65"/>
        <v>2.5338078824993164E-5</v>
      </c>
      <c r="DQ84" s="72">
        <f t="shared" si="65"/>
        <v>2.8375394977208331E-5</v>
      </c>
      <c r="DR84" s="72" t="str">
        <f t="shared" si="65"/>
        <v/>
      </c>
      <c r="DS84" s="72" t="str">
        <f t="shared" si="65"/>
        <v/>
      </c>
      <c r="DT84" s="72" t="str">
        <f t="shared" si="65"/>
        <v/>
      </c>
      <c r="DU84" s="72" t="str">
        <f t="shared" si="65"/>
        <v/>
      </c>
      <c r="DV84" s="72" t="str">
        <f t="shared" si="65"/>
        <v/>
      </c>
      <c r="DW84" s="72" t="str">
        <f t="shared" si="65"/>
        <v/>
      </c>
      <c r="DX84" s="72" t="str">
        <f t="shared" si="65"/>
        <v/>
      </c>
      <c r="DY84" s="72" t="str">
        <f t="shared" si="107"/>
        <v/>
      </c>
      <c r="DZ84" s="72" t="str">
        <f t="shared" si="108"/>
        <v/>
      </c>
    </row>
    <row r="85" spans="1:130" ht="15" customHeight="1" x14ac:dyDescent="0.25">
      <c r="A85" s="76" t="str">
        <f>'miRNA Table'!B84</f>
        <v>hsa-miR-203a-3p</v>
      </c>
      <c r="B85" s="69" t="s">
        <v>111</v>
      </c>
      <c r="C85" s="70">
        <f>IF('Test Sample Data'!C84="","",IF(SUM('Test Sample Data'!C$3:C$98)&gt;10,IF(AND(ISNUMBER('Test Sample Data'!C84),'Test Sample Data'!C84&lt;$C$108, 'Test Sample Data'!C84&gt;0),'Test Sample Data'!C84,$C$108),""))</f>
        <v>28.33</v>
      </c>
      <c r="D85" s="70">
        <f>IF('Test Sample Data'!D84="","",IF(SUM('Test Sample Data'!D$3:D$98)&gt;10,IF(AND(ISNUMBER('Test Sample Data'!D84),'Test Sample Data'!D84&lt;$C$108, 'Test Sample Data'!D84&gt;0),'Test Sample Data'!D84,$C$108),""))</f>
        <v>28.56</v>
      </c>
      <c r="E85" s="70">
        <f>IF('Test Sample Data'!E84="","",IF(SUM('Test Sample Data'!E$3:E$98)&gt;10,IF(AND(ISNUMBER('Test Sample Data'!E84),'Test Sample Data'!E84&lt;$C$108, 'Test Sample Data'!E84&gt;0),'Test Sample Data'!E84,$C$108),""))</f>
        <v>28.39</v>
      </c>
      <c r="F85" s="70" t="str">
        <f>IF('Test Sample Data'!F84="","",IF(SUM('Test Sample Data'!F$3:F$98)&gt;10,IF(AND(ISNUMBER('Test Sample Data'!F84),'Test Sample Data'!F84&lt;$C$108, 'Test Sample Data'!F84&gt;0),'Test Sample Data'!F84,$C$108),""))</f>
        <v/>
      </c>
      <c r="G85" s="70" t="str">
        <f>IF('Test Sample Data'!G84="","",IF(SUM('Test Sample Data'!G$3:G$98)&gt;10,IF(AND(ISNUMBER('Test Sample Data'!G84),'Test Sample Data'!G84&lt;$C$108, 'Test Sample Data'!G84&gt;0),'Test Sample Data'!G84,$C$108),""))</f>
        <v/>
      </c>
      <c r="H85" s="70" t="str">
        <f>IF('Test Sample Data'!H84="","",IF(SUM('Test Sample Data'!H$3:H$98)&gt;10,IF(AND(ISNUMBER('Test Sample Data'!H84),'Test Sample Data'!H84&lt;$C$108, 'Test Sample Data'!H84&gt;0),'Test Sample Data'!H84,$C$108),""))</f>
        <v/>
      </c>
      <c r="I85" s="70" t="str">
        <f>IF('Test Sample Data'!I84="","",IF(SUM('Test Sample Data'!I$3:I$98)&gt;10,IF(AND(ISNUMBER('Test Sample Data'!I84),'Test Sample Data'!I84&lt;$C$108, 'Test Sample Data'!I84&gt;0),'Test Sample Data'!I84,$C$108),""))</f>
        <v/>
      </c>
      <c r="J85" s="70" t="str">
        <f>IF('Test Sample Data'!J84="","",IF(SUM('Test Sample Data'!J$3:J$98)&gt;10,IF(AND(ISNUMBER('Test Sample Data'!J84),'Test Sample Data'!J84&lt;$C$108, 'Test Sample Data'!J84&gt;0),'Test Sample Data'!J84,$C$108),""))</f>
        <v/>
      </c>
      <c r="K85" s="70" t="str">
        <f>IF('Test Sample Data'!K84="","",IF(SUM('Test Sample Data'!K$3:K$98)&gt;10,IF(AND(ISNUMBER('Test Sample Data'!K84),'Test Sample Data'!K84&lt;$C$108, 'Test Sample Data'!K84&gt;0),'Test Sample Data'!K84,$C$108),""))</f>
        <v/>
      </c>
      <c r="L85" s="70" t="str">
        <f>IF('Test Sample Data'!L84="","",IF(SUM('Test Sample Data'!L$3:L$98)&gt;10,IF(AND(ISNUMBER('Test Sample Data'!L84),'Test Sample Data'!L84&lt;$C$108, 'Test Sample Data'!L84&gt;0),'Test Sample Data'!L84,$C$108),""))</f>
        <v/>
      </c>
      <c r="M85" s="70" t="str">
        <f>IF('Test Sample Data'!M84="","",IF(SUM('Test Sample Data'!M$3:M$98)&gt;10,IF(AND(ISNUMBER('Test Sample Data'!M84),'Test Sample Data'!M84&lt;$C$108, 'Test Sample Data'!M84&gt;0),'Test Sample Data'!M84,$C$108),""))</f>
        <v/>
      </c>
      <c r="N85" s="70" t="str">
        <f>IF('Test Sample Data'!N84="","",IF(SUM('Test Sample Data'!N$3:N$98)&gt;10,IF(AND(ISNUMBER('Test Sample Data'!N84),'Test Sample Data'!N84&lt;$C$108, 'Test Sample Data'!N84&gt;0),'Test Sample Data'!N84,$C$108),""))</f>
        <v/>
      </c>
      <c r="O85" s="69" t="str">
        <f>'miRNA Table'!B84</f>
        <v>hsa-miR-203a-3p</v>
      </c>
      <c r="P85" s="69" t="s">
        <v>111</v>
      </c>
      <c r="Q85" s="70">
        <f>IF('Control Sample Data'!C84="","",IF(SUM('Control Sample Data'!C$3:C$98)&gt;10,IF(AND(ISNUMBER('Control Sample Data'!C84),'Control Sample Data'!C84&lt;$C$108, 'Control Sample Data'!C84&gt;0),'Control Sample Data'!C84,$C$108),""))</f>
        <v>26.77</v>
      </c>
      <c r="R85" s="70">
        <f>IF('Control Sample Data'!D84="","",IF(SUM('Control Sample Data'!D$3:D$98)&gt;10,IF(AND(ISNUMBER('Control Sample Data'!D84),'Control Sample Data'!D84&lt;$C$108, 'Control Sample Data'!D84&gt;0),'Control Sample Data'!D84,$C$108),""))</f>
        <v>26.85</v>
      </c>
      <c r="S85" s="70">
        <f>IF('Control Sample Data'!E84="","",IF(SUM('Control Sample Data'!E$3:E$98)&gt;10,IF(AND(ISNUMBER('Control Sample Data'!E84),'Control Sample Data'!E84&lt;$C$108, 'Control Sample Data'!E84&gt;0),'Control Sample Data'!E84,$C$108),""))</f>
        <v>27.04</v>
      </c>
      <c r="T85" s="70" t="str">
        <f>IF('Control Sample Data'!F84="","",IF(SUM('Control Sample Data'!F$3:F$98)&gt;10,IF(AND(ISNUMBER('Control Sample Data'!F84),'Control Sample Data'!F84&lt;$C$108, 'Control Sample Data'!F84&gt;0),'Control Sample Data'!F84,$C$108),""))</f>
        <v/>
      </c>
      <c r="U85" s="70" t="str">
        <f>IF('Control Sample Data'!G84="","",IF(SUM('Control Sample Data'!G$3:G$98)&gt;10,IF(AND(ISNUMBER('Control Sample Data'!G84),'Control Sample Data'!G84&lt;$C$108, 'Control Sample Data'!G84&gt;0),'Control Sample Data'!G84,$C$108),""))</f>
        <v/>
      </c>
      <c r="V85" s="70" t="str">
        <f>IF('Control Sample Data'!H84="","",IF(SUM('Control Sample Data'!H$3:H$98)&gt;10,IF(AND(ISNUMBER('Control Sample Data'!H84),'Control Sample Data'!H84&lt;$C$108, 'Control Sample Data'!H84&gt;0),'Control Sample Data'!H84,$C$108),""))</f>
        <v/>
      </c>
      <c r="W85" s="70" t="str">
        <f>IF('Control Sample Data'!I84="","",IF(SUM('Control Sample Data'!I$3:I$98)&gt;10,IF(AND(ISNUMBER('Control Sample Data'!I84),'Control Sample Data'!I84&lt;$C$108, 'Control Sample Data'!I84&gt;0),'Control Sample Data'!I84,$C$108),""))</f>
        <v/>
      </c>
      <c r="X85" s="70" t="str">
        <f>IF('Control Sample Data'!J84="","",IF(SUM('Control Sample Data'!J$3:J$98)&gt;10,IF(AND(ISNUMBER('Control Sample Data'!J84),'Control Sample Data'!J84&lt;$C$108, 'Control Sample Data'!J84&gt;0),'Control Sample Data'!J84,$C$108),""))</f>
        <v/>
      </c>
      <c r="Y85" s="70" t="str">
        <f>IF('Control Sample Data'!K84="","",IF(SUM('Control Sample Data'!K$3:K$98)&gt;10,IF(AND(ISNUMBER('Control Sample Data'!K84),'Control Sample Data'!K84&lt;$C$108, 'Control Sample Data'!K84&gt;0),'Control Sample Data'!K84,$C$108),""))</f>
        <v/>
      </c>
      <c r="Z85" s="70" t="str">
        <f>IF('Control Sample Data'!L84="","",IF(SUM('Control Sample Data'!L$3:L$98)&gt;10,IF(AND(ISNUMBER('Control Sample Data'!L84),'Control Sample Data'!L84&lt;$C$108, 'Control Sample Data'!L84&gt;0),'Control Sample Data'!L84,$C$108),""))</f>
        <v/>
      </c>
      <c r="AA85" s="70" t="str">
        <f>IF('Control Sample Data'!M84="","",IF(SUM('Control Sample Data'!M$3:M$98)&gt;10,IF(AND(ISNUMBER('Control Sample Data'!M84),'Control Sample Data'!M84&lt;$C$108, 'Control Sample Data'!M84&gt;0),'Control Sample Data'!M84,$C$108),""))</f>
        <v/>
      </c>
      <c r="AB85" s="137" t="str">
        <f>IF('Control Sample Data'!N84="","",IF(SUM('Control Sample Data'!N$3:N$98)&gt;10,IF(AND(ISNUMBER('Control Sample Data'!N84),'Control Sample Data'!N84&lt;$C$108, 'Control Sample Data'!N84&gt;0),'Control Sample Data'!N84,$C$108),""))</f>
        <v/>
      </c>
      <c r="AC85" s="142">
        <f>IF(C85="","",IF(AND('miRNA Table'!$D$4="YES",'miRNA Table'!$D$6="YES"),C85-C$110,C85))</f>
        <v>28.33</v>
      </c>
      <c r="AD85" s="143">
        <f>IF(D85="","",IF(AND('miRNA Table'!$D$4="YES",'miRNA Table'!$D$6="YES"),D85-D$110,D85))</f>
        <v>28.56</v>
      </c>
      <c r="AE85" s="143">
        <f>IF(E85="","",IF(AND('miRNA Table'!$D$4="YES",'miRNA Table'!$D$6="YES"),E85-E$110,E85))</f>
        <v>28.39</v>
      </c>
      <c r="AF85" s="143" t="str">
        <f>IF(F85="","",IF(AND('miRNA Table'!$D$4="YES",'miRNA Table'!$D$6="YES"),F85-F$110,F85))</f>
        <v/>
      </c>
      <c r="AG85" s="143" t="str">
        <f>IF(G85="","",IF(AND('miRNA Table'!$D$4="YES",'miRNA Table'!$D$6="YES"),G85-G$110,G85))</f>
        <v/>
      </c>
      <c r="AH85" s="143" t="str">
        <f>IF(H85="","",IF(AND('miRNA Table'!$D$4="YES",'miRNA Table'!$D$6="YES"),H85-H$110,H85))</f>
        <v/>
      </c>
      <c r="AI85" s="143" t="str">
        <f>IF(I85="","",IF(AND('miRNA Table'!$D$4="YES",'miRNA Table'!$D$6="YES"),I85-I$110,I85))</f>
        <v/>
      </c>
      <c r="AJ85" s="143" t="str">
        <f>IF(J85="","",IF(AND('miRNA Table'!$D$4="YES",'miRNA Table'!$D$6="YES"),J85-J$110,J85))</f>
        <v/>
      </c>
      <c r="AK85" s="143" t="str">
        <f>IF(K85="","",IF(AND('miRNA Table'!$D$4="YES",'miRNA Table'!$D$6="YES"),K85-K$110,K85))</f>
        <v/>
      </c>
      <c r="AL85" s="143" t="str">
        <f>IF(L85="","",IF(AND('miRNA Table'!$D$4="YES",'miRNA Table'!$D$6="YES"),L85-L$110,L85))</f>
        <v/>
      </c>
      <c r="AM85" s="143" t="str">
        <f>IF(M85="","",IF(AND('miRNA Table'!$D$4="YES",'miRNA Table'!$D$6="YES"),M85-M$110,M85))</f>
        <v/>
      </c>
      <c r="AN85" s="144" t="str">
        <f>IF(N85="","",IF(AND('miRNA Table'!$D$4="YES",'miRNA Table'!$D$6="YES"),N85-N$110,N85))</f>
        <v/>
      </c>
      <c r="AO85" s="148">
        <f>IF(Q85="","",IF(AND('miRNA Table'!$D$4="YES",'miRNA Table'!$D$6="YES"),Q85-Q$110,Q85))</f>
        <v>26.77</v>
      </c>
      <c r="AP85" s="149">
        <f>IF(R85="","",IF(AND('miRNA Table'!$D$4="YES",'miRNA Table'!$D$6="YES"),R85-R$110,R85))</f>
        <v>26.85</v>
      </c>
      <c r="AQ85" s="149">
        <f>IF(S85="","",IF(AND('miRNA Table'!$D$4="YES",'miRNA Table'!$D$6="YES"),S85-S$110,S85))</f>
        <v>27.04</v>
      </c>
      <c r="AR85" s="149" t="str">
        <f>IF(T85="","",IF(AND('miRNA Table'!$D$4="YES",'miRNA Table'!$D$6="YES"),T85-T$110,T85))</f>
        <v/>
      </c>
      <c r="AS85" s="149" t="str">
        <f>IF(U85="","",IF(AND('miRNA Table'!$D$4="YES",'miRNA Table'!$D$6="YES"),U85-U$110,U85))</f>
        <v/>
      </c>
      <c r="AT85" s="149" t="str">
        <f>IF(V85="","",IF(AND('miRNA Table'!$D$4="YES",'miRNA Table'!$D$6="YES"),V85-V$110,V85))</f>
        <v/>
      </c>
      <c r="AU85" s="149" t="str">
        <f>IF(W85="","",IF(AND('miRNA Table'!$D$4="YES",'miRNA Table'!$D$6="YES"),W85-W$110,W85))</f>
        <v/>
      </c>
      <c r="AV85" s="149" t="str">
        <f>IF(X85="","",IF(AND('miRNA Table'!$D$4="YES",'miRNA Table'!$D$6="YES"),X85-X$110,X85))</f>
        <v/>
      </c>
      <c r="AW85" s="149" t="str">
        <f>IF(Y85="","",IF(AND('miRNA Table'!$D$4="YES",'miRNA Table'!$D$6="YES"),Y85-Y$110,Y85))</f>
        <v/>
      </c>
      <c r="AX85" s="149" t="str">
        <f>IF(Z85="","",IF(AND('miRNA Table'!$D$4="YES",'miRNA Table'!$D$6="YES"),Z85-Z$110,Z85))</f>
        <v/>
      </c>
      <c r="AY85" s="149" t="str">
        <f>IF(AA85="","",IF(AND('miRNA Table'!$D$4="YES",'miRNA Table'!$D$6="YES"),AA85-AA$110,AA85))</f>
        <v/>
      </c>
      <c r="AZ85" s="150" t="str">
        <f>IF(AB85="","",IF(AND('miRNA Table'!$D$4="YES",'miRNA Table'!$D$6="YES"),AB85-AB$110,AB85))</f>
        <v/>
      </c>
      <c r="BY85" s="68" t="str">
        <f t="shared" si="77"/>
        <v>hsa-miR-203a-3p</v>
      </c>
      <c r="BZ85" s="69" t="s">
        <v>111</v>
      </c>
      <c r="CA85" s="70">
        <f t="shared" si="78"/>
        <v>8.7983333333333285</v>
      </c>
      <c r="CB85" s="70">
        <f t="shared" si="79"/>
        <v>8.9333333333333336</v>
      </c>
      <c r="CC85" s="70">
        <f t="shared" si="80"/>
        <v>8.8066666666666684</v>
      </c>
      <c r="CD85" s="70" t="str">
        <f t="shared" si="81"/>
        <v/>
      </c>
      <c r="CE85" s="70" t="str">
        <f t="shared" si="82"/>
        <v/>
      </c>
      <c r="CF85" s="70" t="str">
        <f t="shared" si="83"/>
        <v/>
      </c>
      <c r="CG85" s="70" t="str">
        <f t="shared" si="84"/>
        <v/>
      </c>
      <c r="CH85" s="70" t="str">
        <f t="shared" si="85"/>
        <v/>
      </c>
      <c r="CI85" s="70" t="str">
        <f t="shared" si="86"/>
        <v/>
      </c>
      <c r="CJ85" s="70" t="str">
        <f t="shared" si="87"/>
        <v/>
      </c>
      <c r="CK85" s="70" t="str">
        <f t="shared" si="88"/>
        <v/>
      </c>
      <c r="CL85" s="70" t="str">
        <f t="shared" si="89"/>
        <v/>
      </c>
      <c r="CM85" s="70">
        <f t="shared" si="90"/>
        <v>6.9166666666666643</v>
      </c>
      <c r="CN85" s="70">
        <f t="shared" si="91"/>
        <v>7.1183333333333358</v>
      </c>
      <c r="CO85" s="70">
        <f t="shared" si="92"/>
        <v>7.1449999999999996</v>
      </c>
      <c r="CP85" s="70" t="str">
        <f t="shared" si="93"/>
        <v/>
      </c>
      <c r="CQ85" s="70" t="str">
        <f t="shared" si="94"/>
        <v/>
      </c>
      <c r="CR85" s="70" t="str">
        <f t="shared" si="95"/>
        <v/>
      </c>
      <c r="CS85" s="70" t="str">
        <f t="shared" si="96"/>
        <v/>
      </c>
      <c r="CT85" s="70" t="str">
        <f t="shared" si="97"/>
        <v/>
      </c>
      <c r="CU85" s="70" t="str">
        <f t="shared" si="98"/>
        <v/>
      </c>
      <c r="CV85" s="70" t="str">
        <f t="shared" si="99"/>
        <v/>
      </c>
      <c r="CW85" s="70" t="str">
        <f t="shared" si="100"/>
        <v/>
      </c>
      <c r="CX85" s="70" t="str">
        <f t="shared" si="101"/>
        <v/>
      </c>
      <c r="CY85" s="41">
        <f t="shared" si="102"/>
        <v>8.8461111111111101</v>
      </c>
      <c r="CZ85" s="41">
        <f t="shared" si="103"/>
        <v>7.06</v>
      </c>
      <c r="DA85" s="71" t="str">
        <f t="shared" si="104"/>
        <v>hsa-miR-203a-3p</v>
      </c>
      <c r="DB85" s="69" t="s">
        <v>201</v>
      </c>
      <c r="DC85" s="72">
        <f t="shared" si="67"/>
        <v>2.2461448245913009E-3</v>
      </c>
      <c r="DD85" s="72">
        <f t="shared" si="68"/>
        <v>2.0454963336340374E-3</v>
      </c>
      <c r="DE85" s="72">
        <f t="shared" si="69"/>
        <v>2.2332079823572351E-3</v>
      </c>
      <c r="DF85" s="72" t="str">
        <f t="shared" si="70"/>
        <v/>
      </c>
      <c r="DG85" s="72" t="str">
        <f t="shared" si="71"/>
        <v/>
      </c>
      <c r="DH85" s="72" t="str">
        <f t="shared" si="72"/>
        <v/>
      </c>
      <c r="DI85" s="72" t="str">
        <f t="shared" si="73"/>
        <v/>
      </c>
      <c r="DJ85" s="72" t="str">
        <f t="shared" si="74"/>
        <v/>
      </c>
      <c r="DK85" s="72" t="str">
        <f t="shared" si="75"/>
        <v/>
      </c>
      <c r="DL85" s="72" t="str">
        <f t="shared" si="76"/>
        <v/>
      </c>
      <c r="DM85" s="72" t="str">
        <f t="shared" si="105"/>
        <v/>
      </c>
      <c r="DN85" s="72" t="str">
        <f t="shared" si="106"/>
        <v/>
      </c>
      <c r="DO85" s="72">
        <f t="shared" si="109"/>
        <v>8.277055424682012E-3</v>
      </c>
      <c r="DP85" s="72">
        <f t="shared" si="65"/>
        <v>7.1972758387356317E-3</v>
      </c>
      <c r="DQ85" s="72">
        <f t="shared" si="65"/>
        <v>7.0654638871960034E-3</v>
      </c>
      <c r="DR85" s="72" t="str">
        <f t="shared" si="65"/>
        <v/>
      </c>
      <c r="DS85" s="72" t="str">
        <f t="shared" si="65"/>
        <v/>
      </c>
      <c r="DT85" s="72" t="str">
        <f t="shared" si="65"/>
        <v/>
      </c>
      <c r="DU85" s="72" t="str">
        <f t="shared" si="65"/>
        <v/>
      </c>
      <c r="DV85" s="72" t="str">
        <f t="shared" si="65"/>
        <v/>
      </c>
      <c r="DW85" s="72" t="str">
        <f t="shared" si="65"/>
        <v/>
      </c>
      <c r="DX85" s="72" t="str">
        <f t="shared" si="65"/>
        <v/>
      </c>
      <c r="DY85" s="72" t="str">
        <f t="shared" si="107"/>
        <v/>
      </c>
      <c r="DZ85" s="72" t="str">
        <f t="shared" si="108"/>
        <v/>
      </c>
    </row>
    <row r="86" spans="1:130" ht="15" customHeight="1" x14ac:dyDescent="0.25">
      <c r="A86" s="76" t="str">
        <f>'miRNA Table'!B85</f>
        <v>hsa-miR-32-5p</v>
      </c>
      <c r="B86" s="69" t="s">
        <v>112</v>
      </c>
      <c r="C86" s="70">
        <f>IF('Test Sample Data'!C85="","",IF(SUM('Test Sample Data'!C$3:C$98)&gt;10,IF(AND(ISNUMBER('Test Sample Data'!C85),'Test Sample Data'!C85&lt;$C$108, 'Test Sample Data'!C85&gt;0),'Test Sample Data'!C85,$C$108),""))</f>
        <v>26.64</v>
      </c>
      <c r="D86" s="70">
        <f>IF('Test Sample Data'!D85="","",IF(SUM('Test Sample Data'!D$3:D$98)&gt;10,IF(AND(ISNUMBER('Test Sample Data'!D85),'Test Sample Data'!D85&lt;$C$108, 'Test Sample Data'!D85&gt;0),'Test Sample Data'!D85,$C$108),""))</f>
        <v>26.73</v>
      </c>
      <c r="E86" s="70">
        <f>IF('Test Sample Data'!E85="","",IF(SUM('Test Sample Data'!E$3:E$98)&gt;10,IF(AND(ISNUMBER('Test Sample Data'!E85),'Test Sample Data'!E85&lt;$C$108, 'Test Sample Data'!E85&gt;0),'Test Sample Data'!E85,$C$108),""))</f>
        <v>26.7</v>
      </c>
      <c r="F86" s="70" t="str">
        <f>IF('Test Sample Data'!F85="","",IF(SUM('Test Sample Data'!F$3:F$98)&gt;10,IF(AND(ISNUMBER('Test Sample Data'!F85),'Test Sample Data'!F85&lt;$C$108, 'Test Sample Data'!F85&gt;0),'Test Sample Data'!F85,$C$108),""))</f>
        <v/>
      </c>
      <c r="G86" s="70" t="str">
        <f>IF('Test Sample Data'!G85="","",IF(SUM('Test Sample Data'!G$3:G$98)&gt;10,IF(AND(ISNUMBER('Test Sample Data'!G85),'Test Sample Data'!G85&lt;$C$108, 'Test Sample Data'!G85&gt;0),'Test Sample Data'!G85,$C$108),""))</f>
        <v/>
      </c>
      <c r="H86" s="70" t="str">
        <f>IF('Test Sample Data'!H85="","",IF(SUM('Test Sample Data'!H$3:H$98)&gt;10,IF(AND(ISNUMBER('Test Sample Data'!H85),'Test Sample Data'!H85&lt;$C$108, 'Test Sample Data'!H85&gt;0),'Test Sample Data'!H85,$C$108),""))</f>
        <v/>
      </c>
      <c r="I86" s="70" t="str">
        <f>IF('Test Sample Data'!I85="","",IF(SUM('Test Sample Data'!I$3:I$98)&gt;10,IF(AND(ISNUMBER('Test Sample Data'!I85),'Test Sample Data'!I85&lt;$C$108, 'Test Sample Data'!I85&gt;0),'Test Sample Data'!I85,$C$108),""))</f>
        <v/>
      </c>
      <c r="J86" s="70" t="str">
        <f>IF('Test Sample Data'!J85="","",IF(SUM('Test Sample Data'!J$3:J$98)&gt;10,IF(AND(ISNUMBER('Test Sample Data'!J85),'Test Sample Data'!J85&lt;$C$108, 'Test Sample Data'!J85&gt;0),'Test Sample Data'!J85,$C$108),""))</f>
        <v/>
      </c>
      <c r="K86" s="70" t="str">
        <f>IF('Test Sample Data'!K85="","",IF(SUM('Test Sample Data'!K$3:K$98)&gt;10,IF(AND(ISNUMBER('Test Sample Data'!K85),'Test Sample Data'!K85&lt;$C$108, 'Test Sample Data'!K85&gt;0),'Test Sample Data'!K85,$C$108),""))</f>
        <v/>
      </c>
      <c r="L86" s="70" t="str">
        <f>IF('Test Sample Data'!L85="","",IF(SUM('Test Sample Data'!L$3:L$98)&gt;10,IF(AND(ISNUMBER('Test Sample Data'!L85),'Test Sample Data'!L85&lt;$C$108, 'Test Sample Data'!L85&gt;0),'Test Sample Data'!L85,$C$108),""))</f>
        <v/>
      </c>
      <c r="M86" s="70" t="str">
        <f>IF('Test Sample Data'!M85="","",IF(SUM('Test Sample Data'!M$3:M$98)&gt;10,IF(AND(ISNUMBER('Test Sample Data'!M85),'Test Sample Data'!M85&lt;$C$108, 'Test Sample Data'!M85&gt;0),'Test Sample Data'!M85,$C$108),""))</f>
        <v/>
      </c>
      <c r="N86" s="70" t="str">
        <f>IF('Test Sample Data'!N85="","",IF(SUM('Test Sample Data'!N$3:N$98)&gt;10,IF(AND(ISNUMBER('Test Sample Data'!N85),'Test Sample Data'!N85&lt;$C$108, 'Test Sample Data'!N85&gt;0),'Test Sample Data'!N85,$C$108),""))</f>
        <v/>
      </c>
      <c r="O86" s="69" t="str">
        <f>'miRNA Table'!B85</f>
        <v>hsa-miR-32-5p</v>
      </c>
      <c r="P86" s="69" t="s">
        <v>112</v>
      </c>
      <c r="Q86" s="70">
        <f>IF('Control Sample Data'!C85="","",IF(SUM('Control Sample Data'!C$3:C$98)&gt;10,IF(AND(ISNUMBER('Control Sample Data'!C85),'Control Sample Data'!C85&lt;$C$108, 'Control Sample Data'!C85&gt;0),'Control Sample Data'!C85,$C$108),""))</f>
        <v>26.25</v>
      </c>
      <c r="R86" s="70">
        <f>IF('Control Sample Data'!D85="","",IF(SUM('Control Sample Data'!D$3:D$98)&gt;10,IF(AND(ISNUMBER('Control Sample Data'!D85),'Control Sample Data'!D85&lt;$C$108, 'Control Sample Data'!D85&gt;0),'Control Sample Data'!D85,$C$108),""))</f>
        <v>26.23</v>
      </c>
      <c r="S86" s="70">
        <f>IF('Control Sample Data'!E85="","",IF(SUM('Control Sample Data'!E$3:E$98)&gt;10,IF(AND(ISNUMBER('Control Sample Data'!E85),'Control Sample Data'!E85&lt;$C$108, 'Control Sample Data'!E85&gt;0),'Control Sample Data'!E85,$C$108),""))</f>
        <v>26.38</v>
      </c>
      <c r="T86" s="70" t="str">
        <f>IF('Control Sample Data'!F85="","",IF(SUM('Control Sample Data'!F$3:F$98)&gt;10,IF(AND(ISNUMBER('Control Sample Data'!F85),'Control Sample Data'!F85&lt;$C$108, 'Control Sample Data'!F85&gt;0),'Control Sample Data'!F85,$C$108),""))</f>
        <v/>
      </c>
      <c r="U86" s="70" t="str">
        <f>IF('Control Sample Data'!G85="","",IF(SUM('Control Sample Data'!G$3:G$98)&gt;10,IF(AND(ISNUMBER('Control Sample Data'!G85),'Control Sample Data'!G85&lt;$C$108, 'Control Sample Data'!G85&gt;0),'Control Sample Data'!G85,$C$108),""))</f>
        <v/>
      </c>
      <c r="V86" s="70" t="str">
        <f>IF('Control Sample Data'!H85="","",IF(SUM('Control Sample Data'!H$3:H$98)&gt;10,IF(AND(ISNUMBER('Control Sample Data'!H85),'Control Sample Data'!H85&lt;$C$108, 'Control Sample Data'!H85&gt;0),'Control Sample Data'!H85,$C$108),""))</f>
        <v/>
      </c>
      <c r="W86" s="70" t="str">
        <f>IF('Control Sample Data'!I85="","",IF(SUM('Control Sample Data'!I$3:I$98)&gt;10,IF(AND(ISNUMBER('Control Sample Data'!I85),'Control Sample Data'!I85&lt;$C$108, 'Control Sample Data'!I85&gt;0),'Control Sample Data'!I85,$C$108),""))</f>
        <v/>
      </c>
      <c r="X86" s="70" t="str">
        <f>IF('Control Sample Data'!J85="","",IF(SUM('Control Sample Data'!J$3:J$98)&gt;10,IF(AND(ISNUMBER('Control Sample Data'!J85),'Control Sample Data'!J85&lt;$C$108, 'Control Sample Data'!J85&gt;0),'Control Sample Data'!J85,$C$108),""))</f>
        <v/>
      </c>
      <c r="Y86" s="70" t="str">
        <f>IF('Control Sample Data'!K85="","",IF(SUM('Control Sample Data'!K$3:K$98)&gt;10,IF(AND(ISNUMBER('Control Sample Data'!K85),'Control Sample Data'!K85&lt;$C$108, 'Control Sample Data'!K85&gt;0),'Control Sample Data'!K85,$C$108),""))</f>
        <v/>
      </c>
      <c r="Z86" s="70" t="str">
        <f>IF('Control Sample Data'!L85="","",IF(SUM('Control Sample Data'!L$3:L$98)&gt;10,IF(AND(ISNUMBER('Control Sample Data'!L85),'Control Sample Data'!L85&lt;$C$108, 'Control Sample Data'!L85&gt;0),'Control Sample Data'!L85,$C$108),""))</f>
        <v/>
      </c>
      <c r="AA86" s="70" t="str">
        <f>IF('Control Sample Data'!M85="","",IF(SUM('Control Sample Data'!M$3:M$98)&gt;10,IF(AND(ISNUMBER('Control Sample Data'!M85),'Control Sample Data'!M85&lt;$C$108, 'Control Sample Data'!M85&gt;0),'Control Sample Data'!M85,$C$108),""))</f>
        <v/>
      </c>
      <c r="AB86" s="137" t="str">
        <f>IF('Control Sample Data'!N85="","",IF(SUM('Control Sample Data'!N$3:N$98)&gt;10,IF(AND(ISNUMBER('Control Sample Data'!N85),'Control Sample Data'!N85&lt;$C$108, 'Control Sample Data'!N85&gt;0),'Control Sample Data'!N85,$C$108),""))</f>
        <v/>
      </c>
      <c r="AC86" s="142">
        <f>IF(C86="","",IF(AND('miRNA Table'!$D$4="YES",'miRNA Table'!$D$6="YES"),C86-C$110,C86))</f>
        <v>26.64</v>
      </c>
      <c r="AD86" s="143">
        <f>IF(D86="","",IF(AND('miRNA Table'!$D$4="YES",'miRNA Table'!$D$6="YES"),D86-D$110,D86))</f>
        <v>26.73</v>
      </c>
      <c r="AE86" s="143">
        <f>IF(E86="","",IF(AND('miRNA Table'!$D$4="YES",'miRNA Table'!$D$6="YES"),E86-E$110,E86))</f>
        <v>26.7</v>
      </c>
      <c r="AF86" s="143" t="str">
        <f>IF(F86="","",IF(AND('miRNA Table'!$D$4="YES",'miRNA Table'!$D$6="YES"),F86-F$110,F86))</f>
        <v/>
      </c>
      <c r="AG86" s="143" t="str">
        <f>IF(G86="","",IF(AND('miRNA Table'!$D$4="YES",'miRNA Table'!$D$6="YES"),G86-G$110,G86))</f>
        <v/>
      </c>
      <c r="AH86" s="143" t="str">
        <f>IF(H86="","",IF(AND('miRNA Table'!$D$4="YES",'miRNA Table'!$D$6="YES"),H86-H$110,H86))</f>
        <v/>
      </c>
      <c r="AI86" s="143" t="str">
        <f>IF(I86="","",IF(AND('miRNA Table'!$D$4="YES",'miRNA Table'!$D$6="YES"),I86-I$110,I86))</f>
        <v/>
      </c>
      <c r="AJ86" s="143" t="str">
        <f>IF(J86="","",IF(AND('miRNA Table'!$D$4="YES",'miRNA Table'!$D$6="YES"),J86-J$110,J86))</f>
        <v/>
      </c>
      <c r="AK86" s="143" t="str">
        <f>IF(K86="","",IF(AND('miRNA Table'!$D$4="YES",'miRNA Table'!$D$6="YES"),K86-K$110,K86))</f>
        <v/>
      </c>
      <c r="AL86" s="143" t="str">
        <f>IF(L86="","",IF(AND('miRNA Table'!$D$4="YES",'miRNA Table'!$D$6="YES"),L86-L$110,L86))</f>
        <v/>
      </c>
      <c r="AM86" s="143" t="str">
        <f>IF(M86="","",IF(AND('miRNA Table'!$D$4="YES",'miRNA Table'!$D$6="YES"),M86-M$110,M86))</f>
        <v/>
      </c>
      <c r="AN86" s="144" t="str">
        <f>IF(N86="","",IF(AND('miRNA Table'!$D$4="YES",'miRNA Table'!$D$6="YES"),N86-N$110,N86))</f>
        <v/>
      </c>
      <c r="AO86" s="148">
        <f>IF(Q86="","",IF(AND('miRNA Table'!$D$4="YES",'miRNA Table'!$D$6="YES"),Q86-Q$110,Q86))</f>
        <v>26.25</v>
      </c>
      <c r="AP86" s="149">
        <f>IF(R86="","",IF(AND('miRNA Table'!$D$4="YES",'miRNA Table'!$D$6="YES"),R86-R$110,R86))</f>
        <v>26.23</v>
      </c>
      <c r="AQ86" s="149">
        <f>IF(S86="","",IF(AND('miRNA Table'!$D$4="YES",'miRNA Table'!$D$6="YES"),S86-S$110,S86))</f>
        <v>26.38</v>
      </c>
      <c r="AR86" s="149" t="str">
        <f>IF(T86="","",IF(AND('miRNA Table'!$D$4="YES",'miRNA Table'!$D$6="YES"),T86-T$110,T86))</f>
        <v/>
      </c>
      <c r="AS86" s="149" t="str">
        <f>IF(U86="","",IF(AND('miRNA Table'!$D$4="YES",'miRNA Table'!$D$6="YES"),U86-U$110,U86))</f>
        <v/>
      </c>
      <c r="AT86" s="149" t="str">
        <f>IF(V86="","",IF(AND('miRNA Table'!$D$4="YES",'miRNA Table'!$D$6="YES"),V86-V$110,V86))</f>
        <v/>
      </c>
      <c r="AU86" s="149" t="str">
        <f>IF(W86="","",IF(AND('miRNA Table'!$D$4="YES",'miRNA Table'!$D$6="YES"),W86-W$110,W86))</f>
        <v/>
      </c>
      <c r="AV86" s="149" t="str">
        <f>IF(X86="","",IF(AND('miRNA Table'!$D$4="YES",'miRNA Table'!$D$6="YES"),X86-X$110,X86))</f>
        <v/>
      </c>
      <c r="AW86" s="149" t="str">
        <f>IF(Y86="","",IF(AND('miRNA Table'!$D$4="YES",'miRNA Table'!$D$6="YES"),Y86-Y$110,Y86))</f>
        <v/>
      </c>
      <c r="AX86" s="149" t="str">
        <f>IF(Z86="","",IF(AND('miRNA Table'!$D$4="YES",'miRNA Table'!$D$6="YES"),Z86-Z$110,Z86))</f>
        <v/>
      </c>
      <c r="AY86" s="149" t="str">
        <f>IF(AA86="","",IF(AND('miRNA Table'!$D$4="YES",'miRNA Table'!$D$6="YES"),AA86-AA$110,AA86))</f>
        <v/>
      </c>
      <c r="AZ86" s="150" t="str">
        <f>IF(AB86="","",IF(AND('miRNA Table'!$D$4="YES",'miRNA Table'!$D$6="YES"),AB86-AB$110,AB86))</f>
        <v/>
      </c>
      <c r="BY86" s="68" t="str">
        <f t="shared" si="77"/>
        <v>hsa-miR-32-5p</v>
      </c>
      <c r="BZ86" s="69" t="s">
        <v>112</v>
      </c>
      <c r="CA86" s="70">
        <f t="shared" si="78"/>
        <v>7.1083333333333307</v>
      </c>
      <c r="CB86" s="70">
        <f t="shared" si="79"/>
        <v>7.1033333333333353</v>
      </c>
      <c r="CC86" s="70">
        <f t="shared" si="80"/>
        <v>7.1166666666666671</v>
      </c>
      <c r="CD86" s="70" t="str">
        <f t="shared" si="81"/>
        <v/>
      </c>
      <c r="CE86" s="70" t="str">
        <f t="shared" si="82"/>
        <v/>
      </c>
      <c r="CF86" s="70" t="str">
        <f t="shared" si="83"/>
        <v/>
      </c>
      <c r="CG86" s="70" t="str">
        <f t="shared" si="84"/>
        <v/>
      </c>
      <c r="CH86" s="70" t="str">
        <f t="shared" si="85"/>
        <v/>
      </c>
      <c r="CI86" s="70" t="str">
        <f t="shared" si="86"/>
        <v/>
      </c>
      <c r="CJ86" s="70" t="str">
        <f t="shared" si="87"/>
        <v/>
      </c>
      <c r="CK86" s="70" t="str">
        <f t="shared" si="88"/>
        <v/>
      </c>
      <c r="CL86" s="70" t="str">
        <f t="shared" si="89"/>
        <v/>
      </c>
      <c r="CM86" s="70">
        <f t="shared" si="90"/>
        <v>6.3966666666666647</v>
      </c>
      <c r="CN86" s="70">
        <f t="shared" si="91"/>
        <v>6.4983333333333348</v>
      </c>
      <c r="CO86" s="70">
        <f t="shared" si="92"/>
        <v>6.4849999999999994</v>
      </c>
      <c r="CP86" s="70" t="str">
        <f t="shared" si="93"/>
        <v/>
      </c>
      <c r="CQ86" s="70" t="str">
        <f t="shared" si="94"/>
        <v/>
      </c>
      <c r="CR86" s="70" t="str">
        <f t="shared" si="95"/>
        <v/>
      </c>
      <c r="CS86" s="70" t="str">
        <f t="shared" si="96"/>
        <v/>
      </c>
      <c r="CT86" s="70" t="str">
        <f t="shared" si="97"/>
        <v/>
      </c>
      <c r="CU86" s="70" t="str">
        <f t="shared" si="98"/>
        <v/>
      </c>
      <c r="CV86" s="70" t="str">
        <f t="shared" si="99"/>
        <v/>
      </c>
      <c r="CW86" s="70" t="str">
        <f t="shared" si="100"/>
        <v/>
      </c>
      <c r="CX86" s="70" t="str">
        <f t="shared" si="101"/>
        <v/>
      </c>
      <c r="CY86" s="41">
        <f t="shared" si="102"/>
        <v>7.1094444444444447</v>
      </c>
      <c r="CZ86" s="41">
        <f t="shared" si="103"/>
        <v>6.46</v>
      </c>
      <c r="DA86" s="71" t="str">
        <f t="shared" si="104"/>
        <v>hsa-miR-32-5p</v>
      </c>
      <c r="DB86" s="69" t="s">
        <v>202</v>
      </c>
      <c r="DC86" s="72">
        <f t="shared" si="67"/>
        <v>7.247336851103992E-3</v>
      </c>
      <c r="DD86" s="72">
        <f t="shared" si="68"/>
        <v>7.2724977820146555E-3</v>
      </c>
      <c r="DE86" s="72">
        <f t="shared" si="69"/>
        <v>7.2055952623901473E-3</v>
      </c>
      <c r="DF86" s="72" t="str">
        <f t="shared" si="70"/>
        <v/>
      </c>
      <c r="DG86" s="72" t="str">
        <f t="shared" si="71"/>
        <v/>
      </c>
      <c r="DH86" s="72" t="str">
        <f t="shared" si="72"/>
        <v/>
      </c>
      <c r="DI86" s="72" t="str">
        <f t="shared" si="73"/>
        <v/>
      </c>
      <c r="DJ86" s="72" t="str">
        <f t="shared" si="74"/>
        <v/>
      </c>
      <c r="DK86" s="72" t="str">
        <f t="shared" si="75"/>
        <v/>
      </c>
      <c r="DL86" s="72" t="str">
        <f t="shared" si="76"/>
        <v/>
      </c>
      <c r="DM86" s="72" t="str">
        <f t="shared" si="105"/>
        <v/>
      </c>
      <c r="DN86" s="72" t="str">
        <f t="shared" si="106"/>
        <v/>
      </c>
      <c r="DO86" s="72">
        <f t="shared" si="109"/>
        <v>1.1868927064340642E-2</v>
      </c>
      <c r="DP86" s="72">
        <f t="shared" si="65"/>
        <v>1.1061314609436662E-2</v>
      </c>
      <c r="DQ86" s="72">
        <f t="shared" si="65"/>
        <v>1.1164016716727291E-2</v>
      </c>
      <c r="DR86" s="72" t="str">
        <f t="shared" si="65"/>
        <v/>
      </c>
      <c r="DS86" s="72" t="str">
        <f t="shared" si="65"/>
        <v/>
      </c>
      <c r="DT86" s="72" t="str">
        <f t="shared" si="65"/>
        <v/>
      </c>
      <c r="DU86" s="72" t="str">
        <f t="shared" si="65"/>
        <v/>
      </c>
      <c r="DV86" s="72" t="str">
        <f t="shared" si="65"/>
        <v/>
      </c>
      <c r="DW86" s="72" t="str">
        <f t="shared" si="65"/>
        <v/>
      </c>
      <c r="DX86" s="72" t="str">
        <f t="shared" si="65"/>
        <v/>
      </c>
      <c r="DY86" s="72" t="str">
        <f t="shared" si="107"/>
        <v/>
      </c>
      <c r="DZ86" s="72" t="str">
        <f t="shared" si="108"/>
        <v/>
      </c>
    </row>
    <row r="87" spans="1:130" ht="15" customHeight="1" x14ac:dyDescent="0.25">
      <c r="A87" s="76" t="str">
        <f>'miRNA Table'!B86</f>
        <v>hsa-miR-181c-5p</v>
      </c>
      <c r="B87" s="69" t="s">
        <v>113</v>
      </c>
      <c r="C87" s="70">
        <f>IF('Test Sample Data'!C86="","",IF(SUM('Test Sample Data'!C$3:C$98)&gt;10,IF(AND(ISNUMBER('Test Sample Data'!C86),'Test Sample Data'!C86&lt;$C$108, 'Test Sample Data'!C86&gt;0),'Test Sample Data'!C86,$C$108),""))</f>
        <v>20.18</v>
      </c>
      <c r="D87" s="70">
        <f>IF('Test Sample Data'!D86="","",IF(SUM('Test Sample Data'!D$3:D$98)&gt;10,IF(AND(ISNUMBER('Test Sample Data'!D86),'Test Sample Data'!D86&lt;$C$108, 'Test Sample Data'!D86&gt;0),'Test Sample Data'!D86,$C$108),""))</f>
        <v>20.2</v>
      </c>
      <c r="E87" s="70">
        <f>IF('Test Sample Data'!E86="","",IF(SUM('Test Sample Data'!E$3:E$98)&gt;10,IF(AND(ISNUMBER('Test Sample Data'!E86),'Test Sample Data'!E86&lt;$C$108, 'Test Sample Data'!E86&gt;0),'Test Sample Data'!E86,$C$108),""))</f>
        <v>20.11</v>
      </c>
      <c r="F87" s="70" t="str">
        <f>IF('Test Sample Data'!F86="","",IF(SUM('Test Sample Data'!F$3:F$98)&gt;10,IF(AND(ISNUMBER('Test Sample Data'!F86),'Test Sample Data'!F86&lt;$C$108, 'Test Sample Data'!F86&gt;0),'Test Sample Data'!F86,$C$108),""))</f>
        <v/>
      </c>
      <c r="G87" s="70" t="str">
        <f>IF('Test Sample Data'!G86="","",IF(SUM('Test Sample Data'!G$3:G$98)&gt;10,IF(AND(ISNUMBER('Test Sample Data'!G86),'Test Sample Data'!G86&lt;$C$108, 'Test Sample Data'!G86&gt;0),'Test Sample Data'!G86,$C$108),""))</f>
        <v/>
      </c>
      <c r="H87" s="70" t="str">
        <f>IF('Test Sample Data'!H86="","",IF(SUM('Test Sample Data'!H$3:H$98)&gt;10,IF(AND(ISNUMBER('Test Sample Data'!H86),'Test Sample Data'!H86&lt;$C$108, 'Test Sample Data'!H86&gt;0),'Test Sample Data'!H86,$C$108),""))</f>
        <v/>
      </c>
      <c r="I87" s="70" t="str">
        <f>IF('Test Sample Data'!I86="","",IF(SUM('Test Sample Data'!I$3:I$98)&gt;10,IF(AND(ISNUMBER('Test Sample Data'!I86),'Test Sample Data'!I86&lt;$C$108, 'Test Sample Data'!I86&gt;0),'Test Sample Data'!I86,$C$108),""))</f>
        <v/>
      </c>
      <c r="J87" s="70" t="str">
        <f>IF('Test Sample Data'!J86="","",IF(SUM('Test Sample Data'!J$3:J$98)&gt;10,IF(AND(ISNUMBER('Test Sample Data'!J86),'Test Sample Data'!J86&lt;$C$108, 'Test Sample Data'!J86&gt;0),'Test Sample Data'!J86,$C$108),""))</f>
        <v/>
      </c>
      <c r="K87" s="70" t="str">
        <f>IF('Test Sample Data'!K86="","",IF(SUM('Test Sample Data'!K$3:K$98)&gt;10,IF(AND(ISNUMBER('Test Sample Data'!K86),'Test Sample Data'!K86&lt;$C$108, 'Test Sample Data'!K86&gt;0),'Test Sample Data'!K86,$C$108),""))</f>
        <v/>
      </c>
      <c r="L87" s="70" t="str">
        <f>IF('Test Sample Data'!L86="","",IF(SUM('Test Sample Data'!L$3:L$98)&gt;10,IF(AND(ISNUMBER('Test Sample Data'!L86),'Test Sample Data'!L86&lt;$C$108, 'Test Sample Data'!L86&gt;0),'Test Sample Data'!L86,$C$108),""))</f>
        <v/>
      </c>
      <c r="M87" s="70" t="str">
        <f>IF('Test Sample Data'!M86="","",IF(SUM('Test Sample Data'!M$3:M$98)&gt;10,IF(AND(ISNUMBER('Test Sample Data'!M86),'Test Sample Data'!M86&lt;$C$108, 'Test Sample Data'!M86&gt;0),'Test Sample Data'!M86,$C$108),""))</f>
        <v/>
      </c>
      <c r="N87" s="70" t="str">
        <f>IF('Test Sample Data'!N86="","",IF(SUM('Test Sample Data'!N$3:N$98)&gt;10,IF(AND(ISNUMBER('Test Sample Data'!N86),'Test Sample Data'!N86&lt;$C$108, 'Test Sample Data'!N86&gt;0),'Test Sample Data'!N86,$C$108),""))</f>
        <v/>
      </c>
      <c r="O87" s="69" t="str">
        <f>'miRNA Table'!B86</f>
        <v>hsa-miR-181c-5p</v>
      </c>
      <c r="P87" s="69" t="s">
        <v>113</v>
      </c>
      <c r="Q87" s="70">
        <f>IF('Control Sample Data'!C86="","",IF(SUM('Control Sample Data'!C$3:C$98)&gt;10,IF(AND(ISNUMBER('Control Sample Data'!C86),'Control Sample Data'!C86&lt;$C$108, 'Control Sample Data'!C86&gt;0),'Control Sample Data'!C86,$C$108),""))</f>
        <v>22.3</v>
      </c>
      <c r="R87" s="70">
        <f>IF('Control Sample Data'!D86="","",IF(SUM('Control Sample Data'!D$3:D$98)&gt;10,IF(AND(ISNUMBER('Control Sample Data'!D86),'Control Sample Data'!D86&lt;$C$108, 'Control Sample Data'!D86&gt;0),'Control Sample Data'!D86,$C$108),""))</f>
        <v>22.22</v>
      </c>
      <c r="S87" s="70">
        <f>IF('Control Sample Data'!E86="","",IF(SUM('Control Sample Data'!E$3:E$98)&gt;10,IF(AND(ISNUMBER('Control Sample Data'!E86),'Control Sample Data'!E86&lt;$C$108, 'Control Sample Data'!E86&gt;0),'Control Sample Data'!E86,$C$108),""))</f>
        <v>22.28</v>
      </c>
      <c r="T87" s="70" t="str">
        <f>IF('Control Sample Data'!F86="","",IF(SUM('Control Sample Data'!F$3:F$98)&gt;10,IF(AND(ISNUMBER('Control Sample Data'!F86),'Control Sample Data'!F86&lt;$C$108, 'Control Sample Data'!F86&gt;0),'Control Sample Data'!F86,$C$108),""))</f>
        <v/>
      </c>
      <c r="U87" s="70" t="str">
        <f>IF('Control Sample Data'!G86="","",IF(SUM('Control Sample Data'!G$3:G$98)&gt;10,IF(AND(ISNUMBER('Control Sample Data'!G86),'Control Sample Data'!G86&lt;$C$108, 'Control Sample Data'!G86&gt;0),'Control Sample Data'!G86,$C$108),""))</f>
        <v/>
      </c>
      <c r="V87" s="70" t="str">
        <f>IF('Control Sample Data'!H86="","",IF(SUM('Control Sample Data'!H$3:H$98)&gt;10,IF(AND(ISNUMBER('Control Sample Data'!H86),'Control Sample Data'!H86&lt;$C$108, 'Control Sample Data'!H86&gt;0),'Control Sample Data'!H86,$C$108),""))</f>
        <v/>
      </c>
      <c r="W87" s="70" t="str">
        <f>IF('Control Sample Data'!I86="","",IF(SUM('Control Sample Data'!I$3:I$98)&gt;10,IF(AND(ISNUMBER('Control Sample Data'!I86),'Control Sample Data'!I86&lt;$C$108, 'Control Sample Data'!I86&gt;0),'Control Sample Data'!I86,$C$108),""))</f>
        <v/>
      </c>
      <c r="X87" s="70" t="str">
        <f>IF('Control Sample Data'!J86="","",IF(SUM('Control Sample Data'!J$3:J$98)&gt;10,IF(AND(ISNUMBER('Control Sample Data'!J86),'Control Sample Data'!J86&lt;$C$108, 'Control Sample Data'!J86&gt;0),'Control Sample Data'!J86,$C$108),""))</f>
        <v/>
      </c>
      <c r="Y87" s="70" t="str">
        <f>IF('Control Sample Data'!K86="","",IF(SUM('Control Sample Data'!K$3:K$98)&gt;10,IF(AND(ISNUMBER('Control Sample Data'!K86),'Control Sample Data'!K86&lt;$C$108, 'Control Sample Data'!K86&gt;0),'Control Sample Data'!K86,$C$108),""))</f>
        <v/>
      </c>
      <c r="Z87" s="70" t="str">
        <f>IF('Control Sample Data'!L86="","",IF(SUM('Control Sample Data'!L$3:L$98)&gt;10,IF(AND(ISNUMBER('Control Sample Data'!L86),'Control Sample Data'!L86&lt;$C$108, 'Control Sample Data'!L86&gt;0),'Control Sample Data'!L86,$C$108),""))</f>
        <v/>
      </c>
      <c r="AA87" s="70" t="str">
        <f>IF('Control Sample Data'!M86="","",IF(SUM('Control Sample Data'!M$3:M$98)&gt;10,IF(AND(ISNUMBER('Control Sample Data'!M86),'Control Sample Data'!M86&lt;$C$108, 'Control Sample Data'!M86&gt;0),'Control Sample Data'!M86,$C$108),""))</f>
        <v/>
      </c>
      <c r="AB87" s="137" t="str">
        <f>IF('Control Sample Data'!N86="","",IF(SUM('Control Sample Data'!N$3:N$98)&gt;10,IF(AND(ISNUMBER('Control Sample Data'!N86),'Control Sample Data'!N86&lt;$C$108, 'Control Sample Data'!N86&gt;0),'Control Sample Data'!N86,$C$108),""))</f>
        <v/>
      </c>
      <c r="AC87" s="142">
        <f>IF(C87="","",IF(AND('miRNA Table'!$D$4="YES",'miRNA Table'!$D$6="YES"),C87-C$110,C87))</f>
        <v>20.18</v>
      </c>
      <c r="AD87" s="143">
        <f>IF(D87="","",IF(AND('miRNA Table'!$D$4="YES",'miRNA Table'!$D$6="YES"),D87-D$110,D87))</f>
        <v>20.2</v>
      </c>
      <c r="AE87" s="143">
        <f>IF(E87="","",IF(AND('miRNA Table'!$D$4="YES",'miRNA Table'!$D$6="YES"),E87-E$110,E87))</f>
        <v>20.11</v>
      </c>
      <c r="AF87" s="143" t="str">
        <f>IF(F87="","",IF(AND('miRNA Table'!$D$4="YES",'miRNA Table'!$D$6="YES"),F87-F$110,F87))</f>
        <v/>
      </c>
      <c r="AG87" s="143" t="str">
        <f>IF(G87="","",IF(AND('miRNA Table'!$D$4="YES",'miRNA Table'!$D$6="YES"),G87-G$110,G87))</f>
        <v/>
      </c>
      <c r="AH87" s="143" t="str">
        <f>IF(H87="","",IF(AND('miRNA Table'!$D$4="YES",'miRNA Table'!$D$6="YES"),H87-H$110,H87))</f>
        <v/>
      </c>
      <c r="AI87" s="143" t="str">
        <f>IF(I87="","",IF(AND('miRNA Table'!$D$4="YES",'miRNA Table'!$D$6="YES"),I87-I$110,I87))</f>
        <v/>
      </c>
      <c r="AJ87" s="143" t="str">
        <f>IF(J87="","",IF(AND('miRNA Table'!$D$4="YES",'miRNA Table'!$D$6="YES"),J87-J$110,J87))</f>
        <v/>
      </c>
      <c r="AK87" s="143" t="str">
        <f>IF(K87="","",IF(AND('miRNA Table'!$D$4="YES",'miRNA Table'!$D$6="YES"),K87-K$110,K87))</f>
        <v/>
      </c>
      <c r="AL87" s="143" t="str">
        <f>IF(L87="","",IF(AND('miRNA Table'!$D$4="YES",'miRNA Table'!$D$6="YES"),L87-L$110,L87))</f>
        <v/>
      </c>
      <c r="AM87" s="143" t="str">
        <f>IF(M87="","",IF(AND('miRNA Table'!$D$4="YES",'miRNA Table'!$D$6="YES"),M87-M$110,M87))</f>
        <v/>
      </c>
      <c r="AN87" s="144" t="str">
        <f>IF(N87="","",IF(AND('miRNA Table'!$D$4="YES",'miRNA Table'!$D$6="YES"),N87-N$110,N87))</f>
        <v/>
      </c>
      <c r="AO87" s="148">
        <f>IF(Q87="","",IF(AND('miRNA Table'!$D$4="YES",'miRNA Table'!$D$6="YES"),Q87-Q$110,Q87))</f>
        <v>22.3</v>
      </c>
      <c r="AP87" s="149">
        <f>IF(R87="","",IF(AND('miRNA Table'!$D$4="YES",'miRNA Table'!$D$6="YES"),R87-R$110,R87))</f>
        <v>22.22</v>
      </c>
      <c r="AQ87" s="149">
        <f>IF(S87="","",IF(AND('miRNA Table'!$D$4="YES",'miRNA Table'!$D$6="YES"),S87-S$110,S87))</f>
        <v>22.28</v>
      </c>
      <c r="AR87" s="149" t="str">
        <f>IF(T87="","",IF(AND('miRNA Table'!$D$4="YES",'miRNA Table'!$D$6="YES"),T87-T$110,T87))</f>
        <v/>
      </c>
      <c r="AS87" s="149" t="str">
        <f>IF(U87="","",IF(AND('miRNA Table'!$D$4="YES",'miRNA Table'!$D$6="YES"),U87-U$110,U87))</f>
        <v/>
      </c>
      <c r="AT87" s="149" t="str">
        <f>IF(V87="","",IF(AND('miRNA Table'!$D$4="YES",'miRNA Table'!$D$6="YES"),V87-V$110,V87))</f>
        <v/>
      </c>
      <c r="AU87" s="149" t="str">
        <f>IF(W87="","",IF(AND('miRNA Table'!$D$4="YES",'miRNA Table'!$D$6="YES"),W87-W$110,W87))</f>
        <v/>
      </c>
      <c r="AV87" s="149" t="str">
        <f>IF(X87="","",IF(AND('miRNA Table'!$D$4="YES",'miRNA Table'!$D$6="YES"),X87-X$110,X87))</f>
        <v/>
      </c>
      <c r="AW87" s="149" t="str">
        <f>IF(Y87="","",IF(AND('miRNA Table'!$D$4="YES",'miRNA Table'!$D$6="YES"),Y87-Y$110,Y87))</f>
        <v/>
      </c>
      <c r="AX87" s="149" t="str">
        <f>IF(Z87="","",IF(AND('miRNA Table'!$D$4="YES",'miRNA Table'!$D$6="YES"),Z87-Z$110,Z87))</f>
        <v/>
      </c>
      <c r="AY87" s="149" t="str">
        <f>IF(AA87="","",IF(AND('miRNA Table'!$D$4="YES",'miRNA Table'!$D$6="YES"),AA87-AA$110,AA87))</f>
        <v/>
      </c>
      <c r="AZ87" s="150" t="str">
        <f>IF(AB87="","",IF(AND('miRNA Table'!$D$4="YES",'miRNA Table'!$D$6="YES"),AB87-AB$110,AB87))</f>
        <v/>
      </c>
      <c r="BY87" s="68" t="str">
        <f t="shared" si="77"/>
        <v>hsa-miR-181c-5p</v>
      </c>
      <c r="BZ87" s="69" t="s">
        <v>113</v>
      </c>
      <c r="CA87" s="70">
        <f t="shared" si="78"/>
        <v>0.64833333333332988</v>
      </c>
      <c r="CB87" s="70">
        <f t="shared" si="79"/>
        <v>0.57333333333333414</v>
      </c>
      <c r="CC87" s="70">
        <f t="shared" si="80"/>
        <v>0.52666666666666728</v>
      </c>
      <c r="CD87" s="70" t="str">
        <f t="shared" si="81"/>
        <v/>
      </c>
      <c r="CE87" s="70" t="str">
        <f t="shared" si="82"/>
        <v/>
      </c>
      <c r="CF87" s="70" t="str">
        <f t="shared" si="83"/>
        <v/>
      </c>
      <c r="CG87" s="70" t="str">
        <f t="shared" si="84"/>
        <v/>
      </c>
      <c r="CH87" s="70" t="str">
        <f t="shared" si="85"/>
        <v/>
      </c>
      <c r="CI87" s="70" t="str">
        <f t="shared" si="86"/>
        <v/>
      </c>
      <c r="CJ87" s="70" t="str">
        <f t="shared" si="87"/>
        <v/>
      </c>
      <c r="CK87" s="70" t="str">
        <f t="shared" si="88"/>
        <v/>
      </c>
      <c r="CL87" s="70" t="str">
        <f t="shared" si="89"/>
        <v/>
      </c>
      <c r="CM87" s="70">
        <f t="shared" si="90"/>
        <v>2.4466666666666654</v>
      </c>
      <c r="CN87" s="70">
        <f t="shared" si="91"/>
        <v>2.4883333333333333</v>
      </c>
      <c r="CO87" s="70">
        <f t="shared" si="92"/>
        <v>2.3850000000000016</v>
      </c>
      <c r="CP87" s="70" t="str">
        <f t="shared" si="93"/>
        <v/>
      </c>
      <c r="CQ87" s="70" t="str">
        <f t="shared" si="94"/>
        <v/>
      </c>
      <c r="CR87" s="70" t="str">
        <f t="shared" si="95"/>
        <v/>
      </c>
      <c r="CS87" s="70" t="str">
        <f t="shared" si="96"/>
        <v/>
      </c>
      <c r="CT87" s="70" t="str">
        <f t="shared" si="97"/>
        <v/>
      </c>
      <c r="CU87" s="70" t="str">
        <f t="shared" si="98"/>
        <v/>
      </c>
      <c r="CV87" s="70" t="str">
        <f t="shared" si="99"/>
        <v/>
      </c>
      <c r="CW87" s="70" t="str">
        <f t="shared" si="100"/>
        <v/>
      </c>
      <c r="CX87" s="70" t="str">
        <f t="shared" si="101"/>
        <v/>
      </c>
      <c r="CY87" s="41">
        <f t="shared" si="102"/>
        <v>0.58277777777777706</v>
      </c>
      <c r="CZ87" s="41">
        <f t="shared" si="103"/>
        <v>2.44</v>
      </c>
      <c r="DA87" s="71" t="str">
        <f t="shared" si="104"/>
        <v>hsa-miR-181c-5p</v>
      </c>
      <c r="DB87" s="69" t="s">
        <v>203</v>
      </c>
      <c r="DC87" s="72">
        <f t="shared" si="67"/>
        <v>0.63801695416568049</v>
      </c>
      <c r="DD87" s="72">
        <f t="shared" si="68"/>
        <v>0.67206219979670834</v>
      </c>
      <c r="DE87" s="72">
        <f t="shared" si="69"/>
        <v>0.69415672523989536</v>
      </c>
      <c r="DF87" s="72" t="str">
        <f t="shared" si="70"/>
        <v/>
      </c>
      <c r="DG87" s="72" t="str">
        <f t="shared" si="71"/>
        <v/>
      </c>
      <c r="DH87" s="72" t="str">
        <f t="shared" si="72"/>
        <v/>
      </c>
      <c r="DI87" s="72" t="str">
        <f t="shared" si="73"/>
        <v/>
      </c>
      <c r="DJ87" s="72" t="str">
        <f t="shared" si="74"/>
        <v/>
      </c>
      <c r="DK87" s="72" t="str">
        <f t="shared" si="75"/>
        <v/>
      </c>
      <c r="DL87" s="72" t="str">
        <f t="shared" si="76"/>
        <v/>
      </c>
      <c r="DM87" s="72" t="str">
        <f t="shared" si="105"/>
        <v/>
      </c>
      <c r="DN87" s="72" t="str">
        <f t="shared" si="106"/>
        <v/>
      </c>
      <c r="DO87" s="72">
        <f t="shared" si="109"/>
        <v>0.18343404538889491</v>
      </c>
      <c r="DP87" s="72">
        <f t="shared" si="65"/>
        <v>0.1782120341903316</v>
      </c>
      <c r="DQ87" s="72">
        <f t="shared" si="65"/>
        <v>0.1914447496367977</v>
      </c>
      <c r="DR87" s="72" t="str">
        <f t="shared" si="65"/>
        <v/>
      </c>
      <c r="DS87" s="72" t="str">
        <f t="shared" si="65"/>
        <v/>
      </c>
      <c r="DT87" s="72" t="str">
        <f t="shared" si="65"/>
        <v/>
      </c>
      <c r="DU87" s="72" t="str">
        <f t="shared" si="65"/>
        <v/>
      </c>
      <c r="DV87" s="72" t="str">
        <f t="shared" si="65"/>
        <v/>
      </c>
      <c r="DW87" s="72" t="str">
        <f t="shared" si="65"/>
        <v/>
      </c>
      <c r="DX87" s="72" t="str">
        <f t="shared" si="65"/>
        <v/>
      </c>
      <c r="DY87" s="72" t="str">
        <f t="shared" si="107"/>
        <v/>
      </c>
      <c r="DZ87" s="72" t="str">
        <f t="shared" si="108"/>
        <v/>
      </c>
    </row>
    <row r="88" spans="1:130" ht="15" customHeight="1" x14ac:dyDescent="0.25">
      <c r="A88" s="76" t="str">
        <f>'miRNA Table'!B87</f>
        <v>cel-miR-39-3p1</v>
      </c>
      <c r="B88" s="69" t="s">
        <v>27</v>
      </c>
      <c r="C88" s="70">
        <f>IF('Test Sample Data'!C87="","",IF(SUM('Test Sample Data'!C$3:C$98)&gt;10,IF(AND(ISNUMBER('Test Sample Data'!C87),'Test Sample Data'!C87&lt;$C$108, 'Test Sample Data'!C87&gt;0),'Test Sample Data'!C87,$C$108),""))</f>
        <v>14.21</v>
      </c>
      <c r="D88" s="70">
        <f>IF('Test Sample Data'!D87="","",IF(SUM('Test Sample Data'!D$3:D$98)&gt;10,IF(AND(ISNUMBER('Test Sample Data'!D87),'Test Sample Data'!D87&lt;$C$108, 'Test Sample Data'!D87&gt;0),'Test Sample Data'!D87,$C$108),""))</f>
        <v>14.67</v>
      </c>
      <c r="E88" s="70">
        <f>IF('Test Sample Data'!E87="","",IF(SUM('Test Sample Data'!E$3:E$98)&gt;10,IF(AND(ISNUMBER('Test Sample Data'!E87),'Test Sample Data'!E87&lt;$C$108, 'Test Sample Data'!E87&gt;0),'Test Sample Data'!E87,$C$108),""))</f>
        <v>14.65</v>
      </c>
      <c r="F88" s="70" t="str">
        <f>IF('Test Sample Data'!F87="","",IF(SUM('Test Sample Data'!F$3:F$98)&gt;10,IF(AND(ISNUMBER('Test Sample Data'!F87),'Test Sample Data'!F87&lt;$C$108, 'Test Sample Data'!F87&gt;0),'Test Sample Data'!F87,$C$108),""))</f>
        <v/>
      </c>
      <c r="G88" s="70" t="str">
        <f>IF('Test Sample Data'!G87="","",IF(SUM('Test Sample Data'!G$3:G$98)&gt;10,IF(AND(ISNUMBER('Test Sample Data'!G87),'Test Sample Data'!G87&lt;$C$108, 'Test Sample Data'!G87&gt;0),'Test Sample Data'!G87,$C$108),""))</f>
        <v/>
      </c>
      <c r="H88" s="70" t="str">
        <f>IF('Test Sample Data'!H87="","",IF(SUM('Test Sample Data'!H$3:H$98)&gt;10,IF(AND(ISNUMBER('Test Sample Data'!H87),'Test Sample Data'!H87&lt;$C$108, 'Test Sample Data'!H87&gt;0),'Test Sample Data'!H87,$C$108),""))</f>
        <v/>
      </c>
      <c r="I88" s="70" t="str">
        <f>IF('Test Sample Data'!I87="","",IF(SUM('Test Sample Data'!I$3:I$98)&gt;10,IF(AND(ISNUMBER('Test Sample Data'!I87),'Test Sample Data'!I87&lt;$C$108, 'Test Sample Data'!I87&gt;0),'Test Sample Data'!I87,$C$108),""))</f>
        <v/>
      </c>
      <c r="J88" s="70" t="str">
        <f>IF('Test Sample Data'!J87="","",IF(SUM('Test Sample Data'!J$3:J$98)&gt;10,IF(AND(ISNUMBER('Test Sample Data'!J87),'Test Sample Data'!J87&lt;$C$108, 'Test Sample Data'!J87&gt;0),'Test Sample Data'!J87,$C$108),""))</f>
        <v/>
      </c>
      <c r="K88" s="70" t="str">
        <f>IF('Test Sample Data'!K87="","",IF(SUM('Test Sample Data'!K$3:K$98)&gt;10,IF(AND(ISNUMBER('Test Sample Data'!K87),'Test Sample Data'!K87&lt;$C$108, 'Test Sample Data'!K87&gt;0),'Test Sample Data'!K87,$C$108),""))</f>
        <v/>
      </c>
      <c r="L88" s="70" t="str">
        <f>IF('Test Sample Data'!L87="","",IF(SUM('Test Sample Data'!L$3:L$98)&gt;10,IF(AND(ISNUMBER('Test Sample Data'!L87),'Test Sample Data'!L87&lt;$C$108, 'Test Sample Data'!L87&gt;0),'Test Sample Data'!L87,$C$108),""))</f>
        <v/>
      </c>
      <c r="M88" s="70" t="str">
        <f>IF('Test Sample Data'!M87="","",IF(SUM('Test Sample Data'!M$3:M$98)&gt;10,IF(AND(ISNUMBER('Test Sample Data'!M87),'Test Sample Data'!M87&lt;$C$108, 'Test Sample Data'!M87&gt;0),'Test Sample Data'!M87,$C$108),""))</f>
        <v/>
      </c>
      <c r="N88" s="70" t="str">
        <f>IF('Test Sample Data'!N87="","",IF(SUM('Test Sample Data'!N$3:N$98)&gt;10,IF(AND(ISNUMBER('Test Sample Data'!N87),'Test Sample Data'!N87&lt;$C$108, 'Test Sample Data'!N87&gt;0),'Test Sample Data'!N87,$C$108),""))</f>
        <v/>
      </c>
      <c r="O88" s="69" t="str">
        <f>'miRNA Table'!B87</f>
        <v>cel-miR-39-3p1</v>
      </c>
      <c r="P88" s="69" t="s">
        <v>27</v>
      </c>
      <c r="Q88" s="70">
        <f>IF('Control Sample Data'!C87="","",IF(SUM('Control Sample Data'!C$3:C$98)&gt;10,IF(AND(ISNUMBER('Control Sample Data'!C87),'Control Sample Data'!C87&lt;$C$108, 'Control Sample Data'!C87&gt;0),'Control Sample Data'!C87,$C$108),""))</f>
        <v>14.08</v>
      </c>
      <c r="R88" s="70">
        <f>IF('Control Sample Data'!D87="","",IF(SUM('Control Sample Data'!D$3:D$98)&gt;10,IF(AND(ISNUMBER('Control Sample Data'!D87),'Control Sample Data'!D87&lt;$C$108, 'Control Sample Data'!D87&gt;0),'Control Sample Data'!D87,$C$108),""))</f>
        <v>14.02</v>
      </c>
      <c r="S88" s="70">
        <f>IF('Control Sample Data'!E87="","",IF(SUM('Control Sample Data'!E$3:E$98)&gt;10,IF(AND(ISNUMBER('Control Sample Data'!E87),'Control Sample Data'!E87&lt;$C$108, 'Control Sample Data'!E87&gt;0),'Control Sample Data'!E87,$C$108),""))</f>
        <v>14.13</v>
      </c>
      <c r="T88" s="70" t="str">
        <f>IF('Control Sample Data'!F87="","",IF(SUM('Control Sample Data'!F$3:F$98)&gt;10,IF(AND(ISNUMBER('Control Sample Data'!F87),'Control Sample Data'!F87&lt;$C$108, 'Control Sample Data'!F87&gt;0),'Control Sample Data'!F87,$C$108),""))</f>
        <v/>
      </c>
      <c r="U88" s="70" t="str">
        <f>IF('Control Sample Data'!G87="","",IF(SUM('Control Sample Data'!G$3:G$98)&gt;10,IF(AND(ISNUMBER('Control Sample Data'!G87),'Control Sample Data'!G87&lt;$C$108, 'Control Sample Data'!G87&gt;0),'Control Sample Data'!G87,$C$108),""))</f>
        <v/>
      </c>
      <c r="V88" s="70" t="str">
        <f>IF('Control Sample Data'!H87="","",IF(SUM('Control Sample Data'!H$3:H$98)&gt;10,IF(AND(ISNUMBER('Control Sample Data'!H87),'Control Sample Data'!H87&lt;$C$108, 'Control Sample Data'!H87&gt;0),'Control Sample Data'!H87,$C$108),""))</f>
        <v/>
      </c>
      <c r="W88" s="70" t="str">
        <f>IF('Control Sample Data'!I87="","",IF(SUM('Control Sample Data'!I$3:I$98)&gt;10,IF(AND(ISNUMBER('Control Sample Data'!I87),'Control Sample Data'!I87&lt;$C$108, 'Control Sample Data'!I87&gt;0),'Control Sample Data'!I87,$C$108),""))</f>
        <v/>
      </c>
      <c r="X88" s="70" t="str">
        <f>IF('Control Sample Data'!J87="","",IF(SUM('Control Sample Data'!J$3:J$98)&gt;10,IF(AND(ISNUMBER('Control Sample Data'!J87),'Control Sample Data'!J87&lt;$C$108, 'Control Sample Data'!J87&gt;0),'Control Sample Data'!J87,$C$108),""))</f>
        <v/>
      </c>
      <c r="Y88" s="70" t="str">
        <f>IF('Control Sample Data'!K87="","",IF(SUM('Control Sample Data'!K$3:K$98)&gt;10,IF(AND(ISNUMBER('Control Sample Data'!K87),'Control Sample Data'!K87&lt;$C$108, 'Control Sample Data'!K87&gt;0),'Control Sample Data'!K87,$C$108),""))</f>
        <v/>
      </c>
      <c r="Z88" s="70" t="str">
        <f>IF('Control Sample Data'!L87="","",IF(SUM('Control Sample Data'!L$3:L$98)&gt;10,IF(AND(ISNUMBER('Control Sample Data'!L87),'Control Sample Data'!L87&lt;$C$108, 'Control Sample Data'!L87&gt;0),'Control Sample Data'!L87,$C$108),""))</f>
        <v/>
      </c>
      <c r="AA88" s="70" t="str">
        <f>IF('Control Sample Data'!M87="","",IF(SUM('Control Sample Data'!M$3:M$98)&gt;10,IF(AND(ISNUMBER('Control Sample Data'!M87),'Control Sample Data'!M87&lt;$C$108, 'Control Sample Data'!M87&gt;0),'Control Sample Data'!M87,$C$108),""))</f>
        <v/>
      </c>
      <c r="AB88" s="137" t="str">
        <f>IF('Control Sample Data'!N87="","",IF(SUM('Control Sample Data'!N$3:N$98)&gt;10,IF(AND(ISNUMBER('Control Sample Data'!N87),'Control Sample Data'!N87&lt;$C$108, 'Control Sample Data'!N87&gt;0),'Control Sample Data'!N87,$C$108),""))</f>
        <v/>
      </c>
      <c r="AC88" s="142">
        <f>IF(C88="","",IF(AND('miRNA Table'!$D$4="YES",'miRNA Table'!$D$6="YES"),C88-C$110,C88))</f>
        <v>14.21</v>
      </c>
      <c r="AD88" s="143">
        <f>IF(D88="","",IF(AND('miRNA Table'!$D$4="YES",'miRNA Table'!$D$6="YES"),D88-D$110,D88))</f>
        <v>14.67</v>
      </c>
      <c r="AE88" s="143">
        <f>IF(E88="","",IF(AND('miRNA Table'!$D$4="YES",'miRNA Table'!$D$6="YES"),E88-E$110,E88))</f>
        <v>14.65</v>
      </c>
      <c r="AF88" s="143" t="str">
        <f>IF(F88="","",IF(AND('miRNA Table'!$D$4="YES",'miRNA Table'!$D$6="YES"),F88-F$110,F88))</f>
        <v/>
      </c>
      <c r="AG88" s="143" t="str">
        <f>IF(G88="","",IF(AND('miRNA Table'!$D$4="YES",'miRNA Table'!$D$6="YES"),G88-G$110,G88))</f>
        <v/>
      </c>
      <c r="AH88" s="143" t="str">
        <f>IF(H88="","",IF(AND('miRNA Table'!$D$4="YES",'miRNA Table'!$D$6="YES"),H88-H$110,H88))</f>
        <v/>
      </c>
      <c r="AI88" s="143" t="str">
        <f>IF(I88="","",IF(AND('miRNA Table'!$D$4="YES",'miRNA Table'!$D$6="YES"),I88-I$110,I88))</f>
        <v/>
      </c>
      <c r="AJ88" s="143" t="str">
        <f>IF(J88="","",IF(AND('miRNA Table'!$D$4="YES",'miRNA Table'!$D$6="YES"),J88-J$110,J88))</f>
        <v/>
      </c>
      <c r="AK88" s="143" t="str">
        <f>IF(K88="","",IF(AND('miRNA Table'!$D$4="YES",'miRNA Table'!$D$6="YES"),K88-K$110,K88))</f>
        <v/>
      </c>
      <c r="AL88" s="143" t="str">
        <f>IF(L88="","",IF(AND('miRNA Table'!$D$4="YES",'miRNA Table'!$D$6="YES"),L88-L$110,L88))</f>
        <v/>
      </c>
      <c r="AM88" s="143" t="str">
        <f>IF(M88="","",IF(AND('miRNA Table'!$D$4="YES",'miRNA Table'!$D$6="YES"),M88-M$110,M88))</f>
        <v/>
      </c>
      <c r="AN88" s="144" t="str">
        <f>IF(N88="","",IF(AND('miRNA Table'!$D$4="YES",'miRNA Table'!$D$6="YES"),N88-N$110,N88))</f>
        <v/>
      </c>
      <c r="AO88" s="148">
        <f>IF(Q88="","",IF(AND('miRNA Table'!$D$4="YES",'miRNA Table'!$D$6="YES"),Q88-Q$110,Q88))</f>
        <v>14.08</v>
      </c>
      <c r="AP88" s="149">
        <f>IF(R88="","",IF(AND('miRNA Table'!$D$4="YES",'miRNA Table'!$D$6="YES"),R88-R$110,R88))</f>
        <v>14.02</v>
      </c>
      <c r="AQ88" s="149">
        <f>IF(S88="","",IF(AND('miRNA Table'!$D$4="YES",'miRNA Table'!$D$6="YES"),S88-S$110,S88))</f>
        <v>14.13</v>
      </c>
      <c r="AR88" s="149" t="str">
        <f>IF(T88="","",IF(AND('miRNA Table'!$D$4="YES",'miRNA Table'!$D$6="YES"),T88-T$110,T88))</f>
        <v/>
      </c>
      <c r="AS88" s="149" t="str">
        <f>IF(U88="","",IF(AND('miRNA Table'!$D$4="YES",'miRNA Table'!$D$6="YES"),U88-U$110,U88))</f>
        <v/>
      </c>
      <c r="AT88" s="149" t="str">
        <f>IF(V88="","",IF(AND('miRNA Table'!$D$4="YES",'miRNA Table'!$D$6="YES"),V88-V$110,V88))</f>
        <v/>
      </c>
      <c r="AU88" s="149" t="str">
        <f>IF(W88="","",IF(AND('miRNA Table'!$D$4="YES",'miRNA Table'!$D$6="YES"),W88-W$110,W88))</f>
        <v/>
      </c>
      <c r="AV88" s="149" t="str">
        <f>IF(X88="","",IF(AND('miRNA Table'!$D$4="YES",'miRNA Table'!$D$6="YES"),X88-X$110,X88))</f>
        <v/>
      </c>
      <c r="AW88" s="149" t="str">
        <f>IF(Y88="","",IF(AND('miRNA Table'!$D$4="YES",'miRNA Table'!$D$6="YES"),Y88-Y$110,Y88))</f>
        <v/>
      </c>
      <c r="AX88" s="149" t="str">
        <f>IF(Z88="","",IF(AND('miRNA Table'!$D$4="YES",'miRNA Table'!$D$6="YES"),Z88-Z$110,Z88))</f>
        <v/>
      </c>
      <c r="AY88" s="149" t="str">
        <f>IF(AA88="","",IF(AND('miRNA Table'!$D$4="YES",'miRNA Table'!$D$6="YES"),AA88-AA$110,AA88))</f>
        <v/>
      </c>
      <c r="AZ88" s="150" t="str">
        <f>IF(AB88="","",IF(AND('miRNA Table'!$D$4="YES",'miRNA Table'!$D$6="YES"),AB88-AB$110,AB88))</f>
        <v/>
      </c>
      <c r="BY88" s="68" t="str">
        <f t="shared" si="77"/>
        <v>cel-miR-39-3p1</v>
      </c>
      <c r="BZ88" s="69" t="s">
        <v>27</v>
      </c>
      <c r="CA88" s="70">
        <f t="shared" si="78"/>
        <v>-5.321666666666669</v>
      </c>
      <c r="CB88" s="70">
        <f t="shared" si="79"/>
        <v>-4.9566666666666652</v>
      </c>
      <c r="CC88" s="70">
        <f t="shared" si="80"/>
        <v>-4.9333333333333318</v>
      </c>
      <c r="CD88" s="70" t="str">
        <f t="shared" si="81"/>
        <v/>
      </c>
      <c r="CE88" s="70" t="str">
        <f t="shared" si="82"/>
        <v/>
      </c>
      <c r="CF88" s="70" t="str">
        <f t="shared" si="83"/>
        <v/>
      </c>
      <c r="CG88" s="70" t="str">
        <f t="shared" si="84"/>
        <v/>
      </c>
      <c r="CH88" s="70" t="str">
        <f t="shared" si="85"/>
        <v/>
      </c>
      <c r="CI88" s="70" t="str">
        <f t="shared" si="86"/>
        <v/>
      </c>
      <c r="CJ88" s="70" t="str">
        <f t="shared" si="87"/>
        <v/>
      </c>
      <c r="CK88" s="70" t="str">
        <f t="shared" si="88"/>
        <v/>
      </c>
      <c r="CL88" s="70" t="str">
        <f t="shared" si="89"/>
        <v/>
      </c>
      <c r="CM88" s="70">
        <f t="shared" si="90"/>
        <v>-5.7733333333333352</v>
      </c>
      <c r="CN88" s="70">
        <f t="shared" si="91"/>
        <v>-5.711666666666666</v>
      </c>
      <c r="CO88" s="70">
        <f t="shared" si="92"/>
        <v>-5.7649999999999988</v>
      </c>
      <c r="CP88" s="70" t="str">
        <f t="shared" si="93"/>
        <v/>
      </c>
      <c r="CQ88" s="70" t="str">
        <f t="shared" si="94"/>
        <v/>
      </c>
      <c r="CR88" s="70" t="str">
        <f t="shared" si="95"/>
        <v/>
      </c>
      <c r="CS88" s="70" t="str">
        <f t="shared" si="96"/>
        <v/>
      </c>
      <c r="CT88" s="70" t="str">
        <f t="shared" si="97"/>
        <v/>
      </c>
      <c r="CU88" s="70" t="str">
        <f t="shared" si="98"/>
        <v/>
      </c>
      <c r="CV88" s="70" t="str">
        <f t="shared" si="99"/>
        <v/>
      </c>
      <c r="CW88" s="70" t="str">
        <f t="shared" si="100"/>
        <v/>
      </c>
      <c r="CX88" s="70" t="str">
        <f t="shared" si="101"/>
        <v/>
      </c>
      <c r="CY88" s="41">
        <f t="shared" si="102"/>
        <v>-5.070555555555555</v>
      </c>
      <c r="CZ88" s="41">
        <f t="shared" si="103"/>
        <v>-5.75</v>
      </c>
      <c r="DA88" s="71" t="str">
        <f t="shared" si="104"/>
        <v>cel-miR-39-3p1</v>
      </c>
      <c r="DB88" s="69" t="s">
        <v>204</v>
      </c>
      <c r="DC88" s="72">
        <f t="shared" si="67"/>
        <v>39.992752327325107</v>
      </c>
      <c r="DD88" s="72">
        <f t="shared" si="68"/>
        <v>31.053127407793255</v>
      </c>
      <c r="DE88" s="72">
        <f t="shared" si="69"/>
        <v>30.554931325133293</v>
      </c>
      <c r="DF88" s="72" t="str">
        <f t="shared" si="70"/>
        <v/>
      </c>
      <c r="DG88" s="72" t="str">
        <f t="shared" si="71"/>
        <v/>
      </c>
      <c r="DH88" s="72" t="str">
        <f t="shared" si="72"/>
        <v/>
      </c>
      <c r="DI88" s="72" t="str">
        <f t="shared" si="73"/>
        <v/>
      </c>
      <c r="DJ88" s="72" t="str">
        <f t="shared" si="74"/>
        <v/>
      </c>
      <c r="DK88" s="72" t="str">
        <f t="shared" si="75"/>
        <v/>
      </c>
      <c r="DL88" s="72" t="str">
        <f t="shared" si="76"/>
        <v/>
      </c>
      <c r="DM88" s="72" t="str">
        <f t="shared" si="105"/>
        <v/>
      </c>
      <c r="DN88" s="72" t="str">
        <f t="shared" si="106"/>
        <v/>
      </c>
      <c r="DO88" s="72">
        <f t="shared" si="109"/>
        <v>54.69485915295364</v>
      </c>
      <c r="DP88" s="72">
        <f t="shared" si="65"/>
        <v>52.406238851867926</v>
      </c>
      <c r="DQ88" s="72">
        <f t="shared" si="65"/>
        <v>54.379839944873567</v>
      </c>
      <c r="DR88" s="72" t="str">
        <f t="shared" si="65"/>
        <v/>
      </c>
      <c r="DS88" s="72" t="str">
        <f t="shared" si="65"/>
        <v/>
      </c>
      <c r="DT88" s="72" t="str">
        <f t="shared" si="65"/>
        <v/>
      </c>
      <c r="DU88" s="72" t="str">
        <f t="shared" si="65"/>
        <v/>
      </c>
      <c r="DV88" s="72" t="str">
        <f t="shared" si="65"/>
        <v/>
      </c>
      <c r="DW88" s="72" t="str">
        <f t="shared" si="65"/>
        <v/>
      </c>
      <c r="DX88" s="72" t="str">
        <f t="shared" si="65"/>
        <v/>
      </c>
      <c r="DY88" s="72" t="str">
        <f t="shared" si="107"/>
        <v/>
      </c>
      <c r="DZ88" s="72" t="str">
        <f t="shared" si="108"/>
        <v/>
      </c>
    </row>
    <row r="89" spans="1:130" ht="15" customHeight="1" x14ac:dyDescent="0.25">
      <c r="A89" s="76" t="str">
        <f>'miRNA Table'!B88</f>
        <v>cel-miR-39-3p2</v>
      </c>
      <c r="B89" s="69" t="s">
        <v>28</v>
      </c>
      <c r="C89" s="70">
        <f>IF('Test Sample Data'!C88="","",IF(SUM('Test Sample Data'!C$3:C$98)&gt;10,IF(AND(ISNUMBER('Test Sample Data'!C88),'Test Sample Data'!C88&lt;$C$108, 'Test Sample Data'!C88&gt;0),'Test Sample Data'!C88,$C$108),""))</f>
        <v>14.86</v>
      </c>
      <c r="D89" s="70">
        <f>IF('Test Sample Data'!D88="","",IF(SUM('Test Sample Data'!D$3:D$98)&gt;10,IF(AND(ISNUMBER('Test Sample Data'!D88),'Test Sample Data'!D88&lt;$C$108, 'Test Sample Data'!D88&gt;0),'Test Sample Data'!D88,$C$108),""))</f>
        <v>14.82</v>
      </c>
      <c r="E89" s="70">
        <f>IF('Test Sample Data'!E88="","",IF(SUM('Test Sample Data'!E$3:E$98)&gt;10,IF(AND(ISNUMBER('Test Sample Data'!E88),'Test Sample Data'!E88&lt;$C$108, 'Test Sample Data'!E88&gt;0),'Test Sample Data'!E88,$C$108),""))</f>
        <v>14.68</v>
      </c>
      <c r="F89" s="70" t="str">
        <f>IF('Test Sample Data'!F88="","",IF(SUM('Test Sample Data'!F$3:F$98)&gt;10,IF(AND(ISNUMBER('Test Sample Data'!F88),'Test Sample Data'!F88&lt;$C$108, 'Test Sample Data'!F88&gt;0),'Test Sample Data'!F88,$C$108),""))</f>
        <v/>
      </c>
      <c r="G89" s="70" t="str">
        <f>IF('Test Sample Data'!G88="","",IF(SUM('Test Sample Data'!G$3:G$98)&gt;10,IF(AND(ISNUMBER('Test Sample Data'!G88),'Test Sample Data'!G88&lt;$C$108, 'Test Sample Data'!G88&gt;0),'Test Sample Data'!G88,$C$108),""))</f>
        <v/>
      </c>
      <c r="H89" s="70" t="str">
        <f>IF('Test Sample Data'!H88="","",IF(SUM('Test Sample Data'!H$3:H$98)&gt;10,IF(AND(ISNUMBER('Test Sample Data'!H88),'Test Sample Data'!H88&lt;$C$108, 'Test Sample Data'!H88&gt;0),'Test Sample Data'!H88,$C$108),""))</f>
        <v/>
      </c>
      <c r="I89" s="70" t="str">
        <f>IF('Test Sample Data'!I88="","",IF(SUM('Test Sample Data'!I$3:I$98)&gt;10,IF(AND(ISNUMBER('Test Sample Data'!I88),'Test Sample Data'!I88&lt;$C$108, 'Test Sample Data'!I88&gt;0),'Test Sample Data'!I88,$C$108),""))</f>
        <v/>
      </c>
      <c r="J89" s="70" t="str">
        <f>IF('Test Sample Data'!J88="","",IF(SUM('Test Sample Data'!J$3:J$98)&gt;10,IF(AND(ISNUMBER('Test Sample Data'!J88),'Test Sample Data'!J88&lt;$C$108, 'Test Sample Data'!J88&gt;0),'Test Sample Data'!J88,$C$108),""))</f>
        <v/>
      </c>
      <c r="K89" s="70" t="str">
        <f>IF('Test Sample Data'!K88="","",IF(SUM('Test Sample Data'!K$3:K$98)&gt;10,IF(AND(ISNUMBER('Test Sample Data'!K88),'Test Sample Data'!K88&lt;$C$108, 'Test Sample Data'!K88&gt;0),'Test Sample Data'!K88,$C$108),""))</f>
        <v/>
      </c>
      <c r="L89" s="70" t="str">
        <f>IF('Test Sample Data'!L88="","",IF(SUM('Test Sample Data'!L$3:L$98)&gt;10,IF(AND(ISNUMBER('Test Sample Data'!L88),'Test Sample Data'!L88&lt;$C$108, 'Test Sample Data'!L88&gt;0),'Test Sample Data'!L88,$C$108),""))</f>
        <v/>
      </c>
      <c r="M89" s="70" t="str">
        <f>IF('Test Sample Data'!M88="","",IF(SUM('Test Sample Data'!M$3:M$98)&gt;10,IF(AND(ISNUMBER('Test Sample Data'!M88),'Test Sample Data'!M88&lt;$C$108, 'Test Sample Data'!M88&gt;0),'Test Sample Data'!M88,$C$108),""))</f>
        <v/>
      </c>
      <c r="N89" s="70" t="str">
        <f>IF('Test Sample Data'!N88="","",IF(SUM('Test Sample Data'!N$3:N$98)&gt;10,IF(AND(ISNUMBER('Test Sample Data'!N88),'Test Sample Data'!N88&lt;$C$108, 'Test Sample Data'!N88&gt;0),'Test Sample Data'!N88,$C$108),""))</f>
        <v/>
      </c>
      <c r="O89" s="69" t="str">
        <f>'miRNA Table'!B88</f>
        <v>cel-miR-39-3p2</v>
      </c>
      <c r="P89" s="69" t="s">
        <v>28</v>
      </c>
      <c r="Q89" s="70">
        <f>IF('Control Sample Data'!C88="","",IF(SUM('Control Sample Data'!C$3:C$98)&gt;10,IF(AND(ISNUMBER('Control Sample Data'!C88),'Control Sample Data'!C88&lt;$C$108, 'Control Sample Data'!C88&gt;0),'Control Sample Data'!C88,$C$108),""))</f>
        <v>14.84</v>
      </c>
      <c r="R89" s="70">
        <f>IF('Control Sample Data'!D88="","",IF(SUM('Control Sample Data'!D$3:D$98)&gt;10,IF(AND(ISNUMBER('Control Sample Data'!D88),'Control Sample Data'!D88&lt;$C$108, 'Control Sample Data'!D88&gt;0),'Control Sample Data'!D88,$C$108),""))</f>
        <v>14.04</v>
      </c>
      <c r="S89" s="70">
        <f>IF('Control Sample Data'!E88="","",IF(SUM('Control Sample Data'!E$3:E$98)&gt;10,IF(AND(ISNUMBER('Control Sample Data'!E88),'Control Sample Data'!E88&lt;$C$108, 'Control Sample Data'!E88&gt;0),'Control Sample Data'!E88,$C$108),""))</f>
        <v>14.1</v>
      </c>
      <c r="T89" s="70" t="str">
        <f>IF('Control Sample Data'!F88="","",IF(SUM('Control Sample Data'!F$3:F$98)&gt;10,IF(AND(ISNUMBER('Control Sample Data'!F88),'Control Sample Data'!F88&lt;$C$108, 'Control Sample Data'!F88&gt;0),'Control Sample Data'!F88,$C$108),""))</f>
        <v/>
      </c>
      <c r="U89" s="70" t="str">
        <f>IF('Control Sample Data'!G88="","",IF(SUM('Control Sample Data'!G$3:G$98)&gt;10,IF(AND(ISNUMBER('Control Sample Data'!G88),'Control Sample Data'!G88&lt;$C$108, 'Control Sample Data'!G88&gt;0),'Control Sample Data'!G88,$C$108),""))</f>
        <v/>
      </c>
      <c r="V89" s="70" t="str">
        <f>IF('Control Sample Data'!H88="","",IF(SUM('Control Sample Data'!H$3:H$98)&gt;10,IF(AND(ISNUMBER('Control Sample Data'!H88),'Control Sample Data'!H88&lt;$C$108, 'Control Sample Data'!H88&gt;0),'Control Sample Data'!H88,$C$108),""))</f>
        <v/>
      </c>
      <c r="W89" s="70" t="str">
        <f>IF('Control Sample Data'!I88="","",IF(SUM('Control Sample Data'!I$3:I$98)&gt;10,IF(AND(ISNUMBER('Control Sample Data'!I88),'Control Sample Data'!I88&lt;$C$108, 'Control Sample Data'!I88&gt;0),'Control Sample Data'!I88,$C$108),""))</f>
        <v/>
      </c>
      <c r="X89" s="70" t="str">
        <f>IF('Control Sample Data'!J88="","",IF(SUM('Control Sample Data'!J$3:J$98)&gt;10,IF(AND(ISNUMBER('Control Sample Data'!J88),'Control Sample Data'!J88&lt;$C$108, 'Control Sample Data'!J88&gt;0),'Control Sample Data'!J88,$C$108),""))</f>
        <v/>
      </c>
      <c r="Y89" s="70" t="str">
        <f>IF('Control Sample Data'!K88="","",IF(SUM('Control Sample Data'!K$3:K$98)&gt;10,IF(AND(ISNUMBER('Control Sample Data'!K88),'Control Sample Data'!K88&lt;$C$108, 'Control Sample Data'!K88&gt;0),'Control Sample Data'!K88,$C$108),""))</f>
        <v/>
      </c>
      <c r="Z89" s="70" t="str">
        <f>IF('Control Sample Data'!L88="","",IF(SUM('Control Sample Data'!L$3:L$98)&gt;10,IF(AND(ISNUMBER('Control Sample Data'!L88),'Control Sample Data'!L88&lt;$C$108, 'Control Sample Data'!L88&gt;0),'Control Sample Data'!L88,$C$108),""))</f>
        <v/>
      </c>
      <c r="AA89" s="70" t="str">
        <f>IF('Control Sample Data'!M88="","",IF(SUM('Control Sample Data'!M$3:M$98)&gt;10,IF(AND(ISNUMBER('Control Sample Data'!M88),'Control Sample Data'!M88&lt;$C$108, 'Control Sample Data'!M88&gt;0),'Control Sample Data'!M88,$C$108),""))</f>
        <v/>
      </c>
      <c r="AB89" s="137" t="str">
        <f>IF('Control Sample Data'!N88="","",IF(SUM('Control Sample Data'!N$3:N$98)&gt;10,IF(AND(ISNUMBER('Control Sample Data'!N88),'Control Sample Data'!N88&lt;$C$108, 'Control Sample Data'!N88&gt;0),'Control Sample Data'!N88,$C$108),""))</f>
        <v/>
      </c>
      <c r="AC89" s="142">
        <f>IF(C89="","",IF(AND('miRNA Table'!$D$4="YES",'miRNA Table'!$D$6="YES"),C89-C$110,C89))</f>
        <v>14.86</v>
      </c>
      <c r="AD89" s="143">
        <f>IF(D89="","",IF(AND('miRNA Table'!$D$4="YES",'miRNA Table'!$D$6="YES"),D89-D$110,D89))</f>
        <v>14.82</v>
      </c>
      <c r="AE89" s="143">
        <f>IF(E89="","",IF(AND('miRNA Table'!$D$4="YES",'miRNA Table'!$D$6="YES"),E89-E$110,E89))</f>
        <v>14.68</v>
      </c>
      <c r="AF89" s="143" t="str">
        <f>IF(F89="","",IF(AND('miRNA Table'!$D$4="YES",'miRNA Table'!$D$6="YES"),F89-F$110,F89))</f>
        <v/>
      </c>
      <c r="AG89" s="143" t="str">
        <f>IF(G89="","",IF(AND('miRNA Table'!$D$4="YES",'miRNA Table'!$D$6="YES"),G89-G$110,G89))</f>
        <v/>
      </c>
      <c r="AH89" s="143" t="str">
        <f>IF(H89="","",IF(AND('miRNA Table'!$D$4="YES",'miRNA Table'!$D$6="YES"),H89-H$110,H89))</f>
        <v/>
      </c>
      <c r="AI89" s="143" t="str">
        <f>IF(I89="","",IF(AND('miRNA Table'!$D$4="YES",'miRNA Table'!$D$6="YES"),I89-I$110,I89))</f>
        <v/>
      </c>
      <c r="AJ89" s="143" t="str">
        <f>IF(J89="","",IF(AND('miRNA Table'!$D$4="YES",'miRNA Table'!$D$6="YES"),J89-J$110,J89))</f>
        <v/>
      </c>
      <c r="AK89" s="143" t="str">
        <f>IF(K89="","",IF(AND('miRNA Table'!$D$4="YES",'miRNA Table'!$D$6="YES"),K89-K$110,K89))</f>
        <v/>
      </c>
      <c r="AL89" s="143" t="str">
        <f>IF(L89="","",IF(AND('miRNA Table'!$D$4="YES",'miRNA Table'!$D$6="YES"),L89-L$110,L89))</f>
        <v/>
      </c>
      <c r="AM89" s="143" t="str">
        <f>IF(M89="","",IF(AND('miRNA Table'!$D$4="YES",'miRNA Table'!$D$6="YES"),M89-M$110,M89))</f>
        <v/>
      </c>
      <c r="AN89" s="144" t="str">
        <f>IF(N89="","",IF(AND('miRNA Table'!$D$4="YES",'miRNA Table'!$D$6="YES"),N89-N$110,N89))</f>
        <v/>
      </c>
      <c r="AO89" s="148">
        <f>IF(Q89="","",IF(AND('miRNA Table'!$D$4="YES",'miRNA Table'!$D$6="YES"),Q89-Q$110,Q89))</f>
        <v>14.84</v>
      </c>
      <c r="AP89" s="149">
        <f>IF(R89="","",IF(AND('miRNA Table'!$D$4="YES",'miRNA Table'!$D$6="YES"),R89-R$110,R89))</f>
        <v>14.04</v>
      </c>
      <c r="AQ89" s="149">
        <f>IF(S89="","",IF(AND('miRNA Table'!$D$4="YES",'miRNA Table'!$D$6="YES"),S89-S$110,S89))</f>
        <v>14.1</v>
      </c>
      <c r="AR89" s="149" t="str">
        <f>IF(T89="","",IF(AND('miRNA Table'!$D$4="YES",'miRNA Table'!$D$6="YES"),T89-T$110,T89))</f>
        <v/>
      </c>
      <c r="AS89" s="149" t="str">
        <f>IF(U89="","",IF(AND('miRNA Table'!$D$4="YES",'miRNA Table'!$D$6="YES"),U89-U$110,U89))</f>
        <v/>
      </c>
      <c r="AT89" s="149" t="str">
        <f>IF(V89="","",IF(AND('miRNA Table'!$D$4="YES",'miRNA Table'!$D$6="YES"),V89-V$110,V89))</f>
        <v/>
      </c>
      <c r="AU89" s="149" t="str">
        <f>IF(W89="","",IF(AND('miRNA Table'!$D$4="YES",'miRNA Table'!$D$6="YES"),W89-W$110,W89))</f>
        <v/>
      </c>
      <c r="AV89" s="149" t="str">
        <f>IF(X89="","",IF(AND('miRNA Table'!$D$4="YES",'miRNA Table'!$D$6="YES"),X89-X$110,X89))</f>
        <v/>
      </c>
      <c r="AW89" s="149" t="str">
        <f>IF(Y89="","",IF(AND('miRNA Table'!$D$4="YES",'miRNA Table'!$D$6="YES"),Y89-Y$110,Y89))</f>
        <v/>
      </c>
      <c r="AX89" s="149" t="str">
        <f>IF(Z89="","",IF(AND('miRNA Table'!$D$4="YES",'miRNA Table'!$D$6="YES"),Z89-Z$110,Z89))</f>
        <v/>
      </c>
      <c r="AY89" s="149" t="str">
        <f>IF(AA89="","",IF(AND('miRNA Table'!$D$4="YES",'miRNA Table'!$D$6="YES"),AA89-AA$110,AA89))</f>
        <v/>
      </c>
      <c r="AZ89" s="150" t="str">
        <f>IF(AB89="","",IF(AND('miRNA Table'!$D$4="YES",'miRNA Table'!$D$6="YES"),AB89-AB$110,AB89))</f>
        <v/>
      </c>
      <c r="BY89" s="68" t="str">
        <f t="shared" si="77"/>
        <v>cel-miR-39-3p2</v>
      </c>
      <c r="BZ89" s="69" t="s">
        <v>28</v>
      </c>
      <c r="CA89" s="70">
        <f t="shared" si="78"/>
        <v>-4.6716666666666704</v>
      </c>
      <c r="CB89" s="70">
        <f t="shared" si="79"/>
        <v>-4.8066666666666649</v>
      </c>
      <c r="CC89" s="70">
        <f t="shared" si="80"/>
        <v>-4.9033333333333324</v>
      </c>
      <c r="CD89" s="70" t="str">
        <f t="shared" si="81"/>
        <v/>
      </c>
      <c r="CE89" s="70" t="str">
        <f t="shared" si="82"/>
        <v/>
      </c>
      <c r="CF89" s="70" t="str">
        <f t="shared" si="83"/>
        <v/>
      </c>
      <c r="CG89" s="70" t="str">
        <f t="shared" si="84"/>
        <v/>
      </c>
      <c r="CH89" s="70" t="str">
        <f t="shared" si="85"/>
        <v/>
      </c>
      <c r="CI89" s="70" t="str">
        <f t="shared" si="86"/>
        <v/>
      </c>
      <c r="CJ89" s="70" t="str">
        <f t="shared" si="87"/>
        <v/>
      </c>
      <c r="CK89" s="70" t="str">
        <f t="shared" si="88"/>
        <v/>
      </c>
      <c r="CL89" s="70" t="str">
        <f t="shared" si="89"/>
        <v/>
      </c>
      <c r="CM89" s="70">
        <f t="shared" si="90"/>
        <v>-5.0133333333333354</v>
      </c>
      <c r="CN89" s="70">
        <f t="shared" si="91"/>
        <v>-5.6916666666666664</v>
      </c>
      <c r="CO89" s="70">
        <f t="shared" si="92"/>
        <v>-5.7949999999999999</v>
      </c>
      <c r="CP89" s="70" t="str">
        <f t="shared" si="93"/>
        <v/>
      </c>
      <c r="CQ89" s="70" t="str">
        <f t="shared" si="94"/>
        <v/>
      </c>
      <c r="CR89" s="70" t="str">
        <f t="shared" si="95"/>
        <v/>
      </c>
      <c r="CS89" s="70" t="str">
        <f t="shared" si="96"/>
        <v/>
      </c>
      <c r="CT89" s="70" t="str">
        <f t="shared" si="97"/>
        <v/>
      </c>
      <c r="CU89" s="70" t="str">
        <f t="shared" si="98"/>
        <v/>
      </c>
      <c r="CV89" s="70" t="str">
        <f t="shared" si="99"/>
        <v/>
      </c>
      <c r="CW89" s="70" t="str">
        <f t="shared" si="100"/>
        <v/>
      </c>
      <c r="CX89" s="70" t="str">
        <f t="shared" si="101"/>
        <v/>
      </c>
      <c r="CY89" s="41">
        <f t="shared" si="102"/>
        <v>-4.7938888888888895</v>
      </c>
      <c r="CZ89" s="41">
        <f t="shared" si="103"/>
        <v>-5.5</v>
      </c>
      <c r="DA89" s="71" t="str">
        <f t="shared" si="104"/>
        <v>cel-miR-39-3p2</v>
      </c>
      <c r="DB89" s="69" t="s">
        <v>205</v>
      </c>
      <c r="DC89" s="72">
        <f t="shared" si="67"/>
        <v>25.486593747269719</v>
      </c>
      <c r="DD89" s="72">
        <f t="shared" si="68"/>
        <v>27.986645441786724</v>
      </c>
      <c r="DE89" s="72">
        <f t="shared" si="69"/>
        <v>29.926119931210181</v>
      </c>
      <c r="DF89" s="72" t="str">
        <f t="shared" si="70"/>
        <v/>
      </c>
      <c r="DG89" s="72" t="str">
        <f t="shared" si="71"/>
        <v/>
      </c>
      <c r="DH89" s="72" t="str">
        <f t="shared" si="72"/>
        <v/>
      </c>
      <c r="DI89" s="72" t="str">
        <f t="shared" si="73"/>
        <v/>
      </c>
      <c r="DJ89" s="72" t="str">
        <f t="shared" si="74"/>
        <v/>
      </c>
      <c r="DK89" s="72" t="str">
        <f t="shared" si="75"/>
        <v/>
      </c>
      <c r="DL89" s="72" t="str">
        <f t="shared" si="76"/>
        <v/>
      </c>
      <c r="DM89" s="72" t="str">
        <f t="shared" si="105"/>
        <v/>
      </c>
      <c r="DN89" s="72" t="str">
        <f t="shared" si="106"/>
        <v/>
      </c>
      <c r="DO89" s="72">
        <f t="shared" si="109"/>
        <v>32.297113638780019</v>
      </c>
      <c r="DP89" s="72">
        <f t="shared" si="65"/>
        <v>51.684746675202675</v>
      </c>
      <c r="DQ89" s="72">
        <f t="shared" si="65"/>
        <v>55.522475977732341</v>
      </c>
      <c r="DR89" s="72" t="str">
        <f t="shared" si="65"/>
        <v/>
      </c>
      <c r="DS89" s="72" t="str">
        <f t="shared" si="65"/>
        <v/>
      </c>
      <c r="DT89" s="72" t="str">
        <f t="shared" si="65"/>
        <v/>
      </c>
      <c r="DU89" s="72" t="str">
        <f t="shared" si="65"/>
        <v/>
      </c>
      <c r="DV89" s="72" t="str">
        <f t="shared" si="65"/>
        <v/>
      </c>
      <c r="DW89" s="72" t="str">
        <f t="shared" si="65"/>
        <v/>
      </c>
      <c r="DX89" s="72" t="str">
        <f t="shared" si="65"/>
        <v/>
      </c>
      <c r="DY89" s="72" t="str">
        <f t="shared" si="107"/>
        <v/>
      </c>
      <c r="DZ89" s="72" t="str">
        <f t="shared" si="108"/>
        <v/>
      </c>
    </row>
    <row r="90" spans="1:130" ht="15" customHeight="1" x14ac:dyDescent="0.25">
      <c r="A90" s="76" t="str">
        <f>'miRNA Table'!B89</f>
        <v>SNORD61</v>
      </c>
      <c r="B90" s="69" t="s">
        <v>29</v>
      </c>
      <c r="C90" s="70">
        <f>IF('Test Sample Data'!C89="","",IF(SUM('Test Sample Data'!C$3:C$98)&gt;10,IF(AND(ISNUMBER('Test Sample Data'!C89),'Test Sample Data'!C89&lt;$C$108, 'Test Sample Data'!C89&gt;0),'Test Sample Data'!C89,$C$108),""))</f>
        <v>18.920000000000002</v>
      </c>
      <c r="D90" s="70">
        <f>IF('Test Sample Data'!D89="","",IF(SUM('Test Sample Data'!D$3:D$98)&gt;10,IF(AND(ISNUMBER('Test Sample Data'!D89),'Test Sample Data'!D89&lt;$C$108, 'Test Sample Data'!D89&gt;0),'Test Sample Data'!D89,$C$108),""))</f>
        <v>18.96</v>
      </c>
      <c r="E90" s="70">
        <f>IF('Test Sample Data'!E89="","",IF(SUM('Test Sample Data'!E$3:E$98)&gt;10,IF(AND(ISNUMBER('Test Sample Data'!E89),'Test Sample Data'!E89&lt;$C$108, 'Test Sample Data'!E89&gt;0),'Test Sample Data'!E89,$C$108),""))</f>
        <v>18.850000000000001</v>
      </c>
      <c r="F90" s="70" t="str">
        <f>IF('Test Sample Data'!F89="","",IF(SUM('Test Sample Data'!F$3:F$98)&gt;10,IF(AND(ISNUMBER('Test Sample Data'!F89),'Test Sample Data'!F89&lt;$C$108, 'Test Sample Data'!F89&gt;0),'Test Sample Data'!F89,$C$108),""))</f>
        <v/>
      </c>
      <c r="G90" s="70" t="str">
        <f>IF('Test Sample Data'!G89="","",IF(SUM('Test Sample Data'!G$3:G$98)&gt;10,IF(AND(ISNUMBER('Test Sample Data'!G89),'Test Sample Data'!G89&lt;$C$108, 'Test Sample Data'!G89&gt;0),'Test Sample Data'!G89,$C$108),""))</f>
        <v/>
      </c>
      <c r="H90" s="70" t="str">
        <f>IF('Test Sample Data'!H89="","",IF(SUM('Test Sample Data'!H$3:H$98)&gt;10,IF(AND(ISNUMBER('Test Sample Data'!H89),'Test Sample Data'!H89&lt;$C$108, 'Test Sample Data'!H89&gt;0),'Test Sample Data'!H89,$C$108),""))</f>
        <v/>
      </c>
      <c r="I90" s="70" t="str">
        <f>IF('Test Sample Data'!I89="","",IF(SUM('Test Sample Data'!I$3:I$98)&gt;10,IF(AND(ISNUMBER('Test Sample Data'!I89),'Test Sample Data'!I89&lt;$C$108, 'Test Sample Data'!I89&gt;0),'Test Sample Data'!I89,$C$108),""))</f>
        <v/>
      </c>
      <c r="J90" s="70" t="str">
        <f>IF('Test Sample Data'!J89="","",IF(SUM('Test Sample Data'!J$3:J$98)&gt;10,IF(AND(ISNUMBER('Test Sample Data'!J89),'Test Sample Data'!J89&lt;$C$108, 'Test Sample Data'!J89&gt;0),'Test Sample Data'!J89,$C$108),""))</f>
        <v/>
      </c>
      <c r="K90" s="70" t="str">
        <f>IF('Test Sample Data'!K89="","",IF(SUM('Test Sample Data'!K$3:K$98)&gt;10,IF(AND(ISNUMBER('Test Sample Data'!K89),'Test Sample Data'!K89&lt;$C$108, 'Test Sample Data'!K89&gt;0),'Test Sample Data'!K89,$C$108),""))</f>
        <v/>
      </c>
      <c r="L90" s="70" t="str">
        <f>IF('Test Sample Data'!L89="","",IF(SUM('Test Sample Data'!L$3:L$98)&gt;10,IF(AND(ISNUMBER('Test Sample Data'!L89),'Test Sample Data'!L89&lt;$C$108, 'Test Sample Data'!L89&gt;0),'Test Sample Data'!L89,$C$108),""))</f>
        <v/>
      </c>
      <c r="M90" s="70" t="str">
        <f>IF('Test Sample Data'!M89="","",IF(SUM('Test Sample Data'!M$3:M$98)&gt;10,IF(AND(ISNUMBER('Test Sample Data'!M89),'Test Sample Data'!M89&lt;$C$108, 'Test Sample Data'!M89&gt;0),'Test Sample Data'!M89,$C$108),""))</f>
        <v/>
      </c>
      <c r="N90" s="70" t="str">
        <f>IF('Test Sample Data'!N89="","",IF(SUM('Test Sample Data'!N$3:N$98)&gt;10,IF(AND(ISNUMBER('Test Sample Data'!N89),'Test Sample Data'!N89&lt;$C$108, 'Test Sample Data'!N89&gt;0),'Test Sample Data'!N89,$C$108),""))</f>
        <v/>
      </c>
      <c r="O90" s="69" t="str">
        <f>'miRNA Table'!B89</f>
        <v>SNORD61</v>
      </c>
      <c r="P90" s="69" t="s">
        <v>29</v>
      </c>
      <c r="Q90" s="70">
        <f>IF('Control Sample Data'!C89="","",IF(SUM('Control Sample Data'!C$3:C$98)&gt;10,IF(AND(ISNUMBER('Control Sample Data'!C89),'Control Sample Data'!C89&lt;$C$108, 'Control Sample Data'!C89&gt;0),'Control Sample Data'!C89,$C$108),""))</f>
        <v>18.559999999999999</v>
      </c>
      <c r="R90" s="70">
        <f>IF('Control Sample Data'!D89="","",IF(SUM('Control Sample Data'!D$3:D$98)&gt;10,IF(AND(ISNUMBER('Control Sample Data'!D89),'Control Sample Data'!D89&lt;$C$108, 'Control Sample Data'!D89&gt;0),'Control Sample Data'!D89,$C$108),""))</f>
        <v>18.350000000000001</v>
      </c>
      <c r="S90" s="70">
        <f>IF('Control Sample Data'!E89="","",IF(SUM('Control Sample Data'!E$3:E$98)&gt;10,IF(AND(ISNUMBER('Control Sample Data'!E89),'Control Sample Data'!E89&lt;$C$108, 'Control Sample Data'!E89&gt;0),'Control Sample Data'!E89,$C$108),""))</f>
        <v>18.739999999999998</v>
      </c>
      <c r="T90" s="70" t="str">
        <f>IF('Control Sample Data'!F89="","",IF(SUM('Control Sample Data'!F$3:F$98)&gt;10,IF(AND(ISNUMBER('Control Sample Data'!F89),'Control Sample Data'!F89&lt;$C$108, 'Control Sample Data'!F89&gt;0),'Control Sample Data'!F89,$C$108),""))</f>
        <v/>
      </c>
      <c r="U90" s="70" t="str">
        <f>IF('Control Sample Data'!G89="","",IF(SUM('Control Sample Data'!G$3:G$98)&gt;10,IF(AND(ISNUMBER('Control Sample Data'!G89),'Control Sample Data'!G89&lt;$C$108, 'Control Sample Data'!G89&gt;0),'Control Sample Data'!G89,$C$108),""))</f>
        <v/>
      </c>
      <c r="V90" s="70" t="str">
        <f>IF('Control Sample Data'!H89="","",IF(SUM('Control Sample Data'!H$3:H$98)&gt;10,IF(AND(ISNUMBER('Control Sample Data'!H89),'Control Sample Data'!H89&lt;$C$108, 'Control Sample Data'!H89&gt;0),'Control Sample Data'!H89,$C$108),""))</f>
        <v/>
      </c>
      <c r="W90" s="70" t="str">
        <f>IF('Control Sample Data'!I89="","",IF(SUM('Control Sample Data'!I$3:I$98)&gt;10,IF(AND(ISNUMBER('Control Sample Data'!I89),'Control Sample Data'!I89&lt;$C$108, 'Control Sample Data'!I89&gt;0),'Control Sample Data'!I89,$C$108),""))</f>
        <v/>
      </c>
      <c r="X90" s="70" t="str">
        <f>IF('Control Sample Data'!J89="","",IF(SUM('Control Sample Data'!J$3:J$98)&gt;10,IF(AND(ISNUMBER('Control Sample Data'!J89),'Control Sample Data'!J89&lt;$C$108, 'Control Sample Data'!J89&gt;0),'Control Sample Data'!J89,$C$108),""))</f>
        <v/>
      </c>
      <c r="Y90" s="70" t="str">
        <f>IF('Control Sample Data'!K89="","",IF(SUM('Control Sample Data'!K$3:K$98)&gt;10,IF(AND(ISNUMBER('Control Sample Data'!K89),'Control Sample Data'!K89&lt;$C$108, 'Control Sample Data'!K89&gt;0),'Control Sample Data'!K89,$C$108),""))</f>
        <v/>
      </c>
      <c r="Z90" s="70" t="str">
        <f>IF('Control Sample Data'!L89="","",IF(SUM('Control Sample Data'!L$3:L$98)&gt;10,IF(AND(ISNUMBER('Control Sample Data'!L89),'Control Sample Data'!L89&lt;$C$108, 'Control Sample Data'!L89&gt;0),'Control Sample Data'!L89,$C$108),""))</f>
        <v/>
      </c>
      <c r="AA90" s="70" t="str">
        <f>IF('Control Sample Data'!M89="","",IF(SUM('Control Sample Data'!M$3:M$98)&gt;10,IF(AND(ISNUMBER('Control Sample Data'!M89),'Control Sample Data'!M89&lt;$C$108, 'Control Sample Data'!M89&gt;0),'Control Sample Data'!M89,$C$108),""))</f>
        <v/>
      </c>
      <c r="AB90" s="137" t="str">
        <f>IF('Control Sample Data'!N89="","",IF(SUM('Control Sample Data'!N$3:N$98)&gt;10,IF(AND(ISNUMBER('Control Sample Data'!N89),'Control Sample Data'!N89&lt;$C$108, 'Control Sample Data'!N89&gt;0),'Control Sample Data'!N89,$C$108),""))</f>
        <v/>
      </c>
      <c r="AC90" s="142">
        <f>IF(C90="","",IF(AND('miRNA Table'!$D$4="YES",'miRNA Table'!$D$6="YES"),C90-C$110,C90))</f>
        <v>18.920000000000002</v>
      </c>
      <c r="AD90" s="143">
        <f>IF(D90="","",IF(AND('miRNA Table'!$D$4="YES",'miRNA Table'!$D$6="YES"),D90-D$110,D90))</f>
        <v>18.96</v>
      </c>
      <c r="AE90" s="143">
        <f>IF(E90="","",IF(AND('miRNA Table'!$D$4="YES",'miRNA Table'!$D$6="YES"),E90-E$110,E90))</f>
        <v>18.850000000000001</v>
      </c>
      <c r="AF90" s="143" t="str">
        <f>IF(F90="","",IF(AND('miRNA Table'!$D$4="YES",'miRNA Table'!$D$6="YES"),F90-F$110,F90))</f>
        <v/>
      </c>
      <c r="AG90" s="143" t="str">
        <f>IF(G90="","",IF(AND('miRNA Table'!$D$4="YES",'miRNA Table'!$D$6="YES"),G90-G$110,G90))</f>
        <v/>
      </c>
      <c r="AH90" s="143" t="str">
        <f>IF(H90="","",IF(AND('miRNA Table'!$D$4="YES",'miRNA Table'!$D$6="YES"),H90-H$110,H90))</f>
        <v/>
      </c>
      <c r="AI90" s="143" t="str">
        <f>IF(I90="","",IF(AND('miRNA Table'!$D$4="YES",'miRNA Table'!$D$6="YES"),I90-I$110,I90))</f>
        <v/>
      </c>
      <c r="AJ90" s="143" t="str">
        <f>IF(J90="","",IF(AND('miRNA Table'!$D$4="YES",'miRNA Table'!$D$6="YES"),J90-J$110,J90))</f>
        <v/>
      </c>
      <c r="AK90" s="143" t="str">
        <f>IF(K90="","",IF(AND('miRNA Table'!$D$4="YES",'miRNA Table'!$D$6="YES"),K90-K$110,K90))</f>
        <v/>
      </c>
      <c r="AL90" s="143" t="str">
        <f>IF(L90="","",IF(AND('miRNA Table'!$D$4="YES",'miRNA Table'!$D$6="YES"),L90-L$110,L90))</f>
        <v/>
      </c>
      <c r="AM90" s="143" t="str">
        <f>IF(M90="","",IF(AND('miRNA Table'!$D$4="YES",'miRNA Table'!$D$6="YES"),M90-M$110,M90))</f>
        <v/>
      </c>
      <c r="AN90" s="144" t="str">
        <f>IF(N90="","",IF(AND('miRNA Table'!$D$4="YES",'miRNA Table'!$D$6="YES"),N90-N$110,N90))</f>
        <v/>
      </c>
      <c r="AO90" s="148">
        <f>IF(Q90="","",IF(AND('miRNA Table'!$D$4="YES",'miRNA Table'!$D$6="YES"),Q90-Q$110,Q90))</f>
        <v>18.559999999999999</v>
      </c>
      <c r="AP90" s="149">
        <f>IF(R90="","",IF(AND('miRNA Table'!$D$4="YES",'miRNA Table'!$D$6="YES"),R90-R$110,R90))</f>
        <v>18.350000000000001</v>
      </c>
      <c r="AQ90" s="149">
        <f>IF(S90="","",IF(AND('miRNA Table'!$D$4="YES",'miRNA Table'!$D$6="YES"),S90-S$110,S90))</f>
        <v>18.739999999999998</v>
      </c>
      <c r="AR90" s="149" t="str">
        <f>IF(T90="","",IF(AND('miRNA Table'!$D$4="YES",'miRNA Table'!$D$6="YES"),T90-T$110,T90))</f>
        <v/>
      </c>
      <c r="AS90" s="149" t="str">
        <f>IF(U90="","",IF(AND('miRNA Table'!$D$4="YES",'miRNA Table'!$D$6="YES"),U90-U$110,U90))</f>
        <v/>
      </c>
      <c r="AT90" s="149" t="str">
        <f>IF(V90="","",IF(AND('miRNA Table'!$D$4="YES",'miRNA Table'!$D$6="YES"),V90-V$110,V90))</f>
        <v/>
      </c>
      <c r="AU90" s="149" t="str">
        <f>IF(W90="","",IF(AND('miRNA Table'!$D$4="YES",'miRNA Table'!$D$6="YES"),W90-W$110,W90))</f>
        <v/>
      </c>
      <c r="AV90" s="149" t="str">
        <f>IF(X90="","",IF(AND('miRNA Table'!$D$4="YES",'miRNA Table'!$D$6="YES"),X90-X$110,X90))</f>
        <v/>
      </c>
      <c r="AW90" s="149" t="str">
        <f>IF(Y90="","",IF(AND('miRNA Table'!$D$4="YES",'miRNA Table'!$D$6="YES"),Y90-Y$110,Y90))</f>
        <v/>
      </c>
      <c r="AX90" s="149" t="str">
        <f>IF(Z90="","",IF(AND('miRNA Table'!$D$4="YES",'miRNA Table'!$D$6="YES"),Z90-Z$110,Z90))</f>
        <v/>
      </c>
      <c r="AY90" s="149" t="str">
        <f>IF(AA90="","",IF(AND('miRNA Table'!$D$4="YES",'miRNA Table'!$D$6="YES"),AA90-AA$110,AA90))</f>
        <v/>
      </c>
      <c r="AZ90" s="150" t="str">
        <f>IF(AB90="","",IF(AND('miRNA Table'!$D$4="YES",'miRNA Table'!$D$6="YES"),AB90-AB$110,AB90))</f>
        <v/>
      </c>
      <c r="BY90" s="68" t="str">
        <f t="shared" si="77"/>
        <v>SNORD61</v>
      </c>
      <c r="BZ90" s="69" t="s">
        <v>29</v>
      </c>
      <c r="CA90" s="70">
        <f t="shared" si="78"/>
        <v>-0.61166666666666814</v>
      </c>
      <c r="CB90" s="70">
        <f t="shared" si="79"/>
        <v>-0.6666666666666643</v>
      </c>
      <c r="CC90" s="70">
        <f t="shared" si="80"/>
        <v>-0.73333333333333073</v>
      </c>
      <c r="CD90" s="70" t="str">
        <f t="shared" si="81"/>
        <v/>
      </c>
      <c r="CE90" s="70" t="str">
        <f t="shared" si="82"/>
        <v/>
      </c>
      <c r="CF90" s="70" t="str">
        <f t="shared" si="83"/>
        <v/>
      </c>
      <c r="CG90" s="70" t="str">
        <f t="shared" si="84"/>
        <v/>
      </c>
      <c r="CH90" s="70" t="str">
        <f t="shared" si="85"/>
        <v/>
      </c>
      <c r="CI90" s="70" t="str">
        <f t="shared" si="86"/>
        <v/>
      </c>
      <c r="CJ90" s="70" t="str">
        <f t="shared" si="87"/>
        <v/>
      </c>
      <c r="CK90" s="70" t="str">
        <f t="shared" si="88"/>
        <v/>
      </c>
      <c r="CL90" s="70" t="str">
        <f t="shared" si="89"/>
        <v/>
      </c>
      <c r="CM90" s="70">
        <f t="shared" si="90"/>
        <v>-1.2933333333333366</v>
      </c>
      <c r="CN90" s="70">
        <f t="shared" si="91"/>
        <v>-1.3816666666666642</v>
      </c>
      <c r="CO90" s="70">
        <f t="shared" si="92"/>
        <v>-1.1550000000000011</v>
      </c>
      <c r="CP90" s="70" t="str">
        <f t="shared" si="93"/>
        <v/>
      </c>
      <c r="CQ90" s="70" t="str">
        <f t="shared" si="94"/>
        <v/>
      </c>
      <c r="CR90" s="70" t="str">
        <f t="shared" si="95"/>
        <v/>
      </c>
      <c r="CS90" s="70" t="str">
        <f t="shared" si="96"/>
        <v/>
      </c>
      <c r="CT90" s="70" t="str">
        <f t="shared" si="97"/>
        <v/>
      </c>
      <c r="CU90" s="70" t="str">
        <f t="shared" si="98"/>
        <v/>
      </c>
      <c r="CV90" s="70" t="str">
        <f t="shared" si="99"/>
        <v/>
      </c>
      <c r="CW90" s="70" t="str">
        <f t="shared" si="100"/>
        <v/>
      </c>
      <c r="CX90" s="70" t="str">
        <f t="shared" si="101"/>
        <v/>
      </c>
      <c r="CY90" s="41">
        <f t="shared" si="102"/>
        <v>-0.67055555555555435</v>
      </c>
      <c r="CZ90" s="41">
        <f t="shared" si="103"/>
        <v>-1.2766666666666673</v>
      </c>
      <c r="DA90" s="71" t="str">
        <f t="shared" si="104"/>
        <v>SNORD61</v>
      </c>
      <c r="DB90" s="69" t="s">
        <v>206</v>
      </c>
      <c r="DC90" s="72">
        <f t="shared" si="67"/>
        <v>1.5280234315984649</v>
      </c>
      <c r="DD90" s="72">
        <f t="shared" si="68"/>
        <v>1.5874010519681969</v>
      </c>
      <c r="DE90" s="72">
        <f t="shared" si="69"/>
        <v>1.6624757922855726</v>
      </c>
      <c r="DF90" s="72" t="str">
        <f t="shared" si="70"/>
        <v/>
      </c>
      <c r="DG90" s="72" t="str">
        <f t="shared" si="71"/>
        <v/>
      </c>
      <c r="DH90" s="72" t="str">
        <f t="shared" si="72"/>
        <v/>
      </c>
      <c r="DI90" s="72" t="str">
        <f t="shared" si="73"/>
        <v/>
      </c>
      <c r="DJ90" s="72" t="str">
        <f t="shared" si="74"/>
        <v/>
      </c>
      <c r="DK90" s="72" t="str">
        <f t="shared" si="75"/>
        <v/>
      </c>
      <c r="DL90" s="72" t="str">
        <f t="shared" si="76"/>
        <v/>
      </c>
      <c r="DM90" s="72" t="str">
        <f t="shared" si="105"/>
        <v/>
      </c>
      <c r="DN90" s="72" t="str">
        <f t="shared" si="106"/>
        <v/>
      </c>
      <c r="DO90" s="72">
        <f t="shared" si="109"/>
        <v>2.450936885058264</v>
      </c>
      <c r="DP90" s="72">
        <f t="shared" si="65"/>
        <v>2.6056921864397107</v>
      </c>
      <c r="DQ90" s="72">
        <f t="shared" si="65"/>
        <v>2.2268432364573743</v>
      </c>
      <c r="DR90" s="72" t="str">
        <f t="shared" si="65"/>
        <v/>
      </c>
      <c r="DS90" s="72" t="str">
        <f t="shared" si="65"/>
        <v/>
      </c>
      <c r="DT90" s="72" t="str">
        <f t="shared" si="65"/>
        <v/>
      </c>
      <c r="DU90" s="72" t="str">
        <f t="shared" si="65"/>
        <v/>
      </c>
      <c r="DV90" s="72" t="str">
        <f t="shared" si="65"/>
        <v/>
      </c>
      <c r="DW90" s="72" t="str">
        <f t="shared" si="65"/>
        <v/>
      </c>
      <c r="DX90" s="72" t="str">
        <f t="shared" si="65"/>
        <v/>
      </c>
      <c r="DY90" s="72" t="str">
        <f t="shared" si="107"/>
        <v/>
      </c>
      <c r="DZ90" s="72" t="str">
        <f t="shared" si="108"/>
        <v/>
      </c>
    </row>
    <row r="91" spans="1:130" ht="15" customHeight="1" x14ac:dyDescent="0.25">
      <c r="A91" s="76" t="str">
        <f>'miRNA Table'!B90</f>
        <v>SNORD68</v>
      </c>
      <c r="B91" s="69" t="s">
        <v>30</v>
      </c>
      <c r="C91" s="70">
        <f>IF('Test Sample Data'!C90="","",IF(SUM('Test Sample Data'!C$3:C$98)&gt;10,IF(AND(ISNUMBER('Test Sample Data'!C90),'Test Sample Data'!C90&lt;$C$108, 'Test Sample Data'!C90&gt;0),'Test Sample Data'!C90,$C$108),""))</f>
        <v>18.2</v>
      </c>
      <c r="D91" s="70">
        <f>IF('Test Sample Data'!D90="","",IF(SUM('Test Sample Data'!D$3:D$98)&gt;10,IF(AND(ISNUMBER('Test Sample Data'!D90),'Test Sample Data'!D90&lt;$C$108, 'Test Sample Data'!D90&gt;0),'Test Sample Data'!D90,$C$108),""))</f>
        <v>18.309999999999999</v>
      </c>
      <c r="E91" s="70">
        <f>IF('Test Sample Data'!E90="","",IF(SUM('Test Sample Data'!E$3:E$98)&gt;10,IF(AND(ISNUMBER('Test Sample Data'!E90),'Test Sample Data'!E90&lt;$C$108, 'Test Sample Data'!E90&gt;0),'Test Sample Data'!E90,$C$108),""))</f>
        <v>18.2</v>
      </c>
      <c r="F91" s="70" t="str">
        <f>IF('Test Sample Data'!F90="","",IF(SUM('Test Sample Data'!F$3:F$98)&gt;10,IF(AND(ISNUMBER('Test Sample Data'!F90),'Test Sample Data'!F90&lt;$C$108, 'Test Sample Data'!F90&gt;0),'Test Sample Data'!F90,$C$108),""))</f>
        <v/>
      </c>
      <c r="G91" s="70" t="str">
        <f>IF('Test Sample Data'!G90="","",IF(SUM('Test Sample Data'!G$3:G$98)&gt;10,IF(AND(ISNUMBER('Test Sample Data'!G90),'Test Sample Data'!G90&lt;$C$108, 'Test Sample Data'!G90&gt;0),'Test Sample Data'!G90,$C$108),""))</f>
        <v/>
      </c>
      <c r="H91" s="70" t="str">
        <f>IF('Test Sample Data'!H90="","",IF(SUM('Test Sample Data'!H$3:H$98)&gt;10,IF(AND(ISNUMBER('Test Sample Data'!H90),'Test Sample Data'!H90&lt;$C$108, 'Test Sample Data'!H90&gt;0),'Test Sample Data'!H90,$C$108),""))</f>
        <v/>
      </c>
      <c r="I91" s="70" t="str">
        <f>IF('Test Sample Data'!I90="","",IF(SUM('Test Sample Data'!I$3:I$98)&gt;10,IF(AND(ISNUMBER('Test Sample Data'!I90),'Test Sample Data'!I90&lt;$C$108, 'Test Sample Data'!I90&gt;0),'Test Sample Data'!I90,$C$108),""))</f>
        <v/>
      </c>
      <c r="J91" s="70" t="str">
        <f>IF('Test Sample Data'!J90="","",IF(SUM('Test Sample Data'!J$3:J$98)&gt;10,IF(AND(ISNUMBER('Test Sample Data'!J90),'Test Sample Data'!J90&lt;$C$108, 'Test Sample Data'!J90&gt;0),'Test Sample Data'!J90,$C$108),""))</f>
        <v/>
      </c>
      <c r="K91" s="70" t="str">
        <f>IF('Test Sample Data'!K90="","",IF(SUM('Test Sample Data'!K$3:K$98)&gt;10,IF(AND(ISNUMBER('Test Sample Data'!K90),'Test Sample Data'!K90&lt;$C$108, 'Test Sample Data'!K90&gt;0),'Test Sample Data'!K90,$C$108),""))</f>
        <v/>
      </c>
      <c r="L91" s="70" t="str">
        <f>IF('Test Sample Data'!L90="","",IF(SUM('Test Sample Data'!L$3:L$98)&gt;10,IF(AND(ISNUMBER('Test Sample Data'!L90),'Test Sample Data'!L90&lt;$C$108, 'Test Sample Data'!L90&gt;0),'Test Sample Data'!L90,$C$108),""))</f>
        <v/>
      </c>
      <c r="M91" s="70" t="str">
        <f>IF('Test Sample Data'!M90="","",IF(SUM('Test Sample Data'!M$3:M$98)&gt;10,IF(AND(ISNUMBER('Test Sample Data'!M90),'Test Sample Data'!M90&lt;$C$108, 'Test Sample Data'!M90&gt;0),'Test Sample Data'!M90,$C$108),""))</f>
        <v/>
      </c>
      <c r="N91" s="70" t="str">
        <f>IF('Test Sample Data'!N90="","",IF(SUM('Test Sample Data'!N$3:N$98)&gt;10,IF(AND(ISNUMBER('Test Sample Data'!N90),'Test Sample Data'!N90&lt;$C$108, 'Test Sample Data'!N90&gt;0),'Test Sample Data'!N90,$C$108),""))</f>
        <v/>
      </c>
      <c r="O91" s="69" t="str">
        <f>'miRNA Table'!B90</f>
        <v>SNORD68</v>
      </c>
      <c r="P91" s="69" t="s">
        <v>30</v>
      </c>
      <c r="Q91" s="70">
        <f>IF('Control Sample Data'!C90="","",IF(SUM('Control Sample Data'!C$3:C$98)&gt;10,IF(AND(ISNUMBER('Control Sample Data'!C90),'Control Sample Data'!C90&lt;$C$108, 'Control Sample Data'!C90&gt;0),'Control Sample Data'!C90,$C$108),""))</f>
        <v>17.89</v>
      </c>
      <c r="R91" s="70">
        <f>IF('Control Sample Data'!D90="","",IF(SUM('Control Sample Data'!D$3:D$98)&gt;10,IF(AND(ISNUMBER('Control Sample Data'!D90),'Control Sample Data'!D90&lt;$C$108, 'Control Sample Data'!D90&gt;0),'Control Sample Data'!D90,$C$108),""))</f>
        <v>17.77</v>
      </c>
      <c r="S91" s="70">
        <f>IF('Control Sample Data'!E90="","",IF(SUM('Control Sample Data'!E$3:E$98)&gt;10,IF(AND(ISNUMBER('Control Sample Data'!E90),'Control Sample Data'!E90&lt;$C$108, 'Control Sample Data'!E90&gt;0),'Control Sample Data'!E90,$C$108),""))</f>
        <v>18.010000000000002</v>
      </c>
      <c r="T91" s="70" t="str">
        <f>IF('Control Sample Data'!F90="","",IF(SUM('Control Sample Data'!F$3:F$98)&gt;10,IF(AND(ISNUMBER('Control Sample Data'!F90),'Control Sample Data'!F90&lt;$C$108, 'Control Sample Data'!F90&gt;0),'Control Sample Data'!F90,$C$108),""))</f>
        <v/>
      </c>
      <c r="U91" s="70" t="str">
        <f>IF('Control Sample Data'!G90="","",IF(SUM('Control Sample Data'!G$3:G$98)&gt;10,IF(AND(ISNUMBER('Control Sample Data'!G90),'Control Sample Data'!G90&lt;$C$108, 'Control Sample Data'!G90&gt;0),'Control Sample Data'!G90,$C$108),""))</f>
        <v/>
      </c>
      <c r="V91" s="70" t="str">
        <f>IF('Control Sample Data'!H90="","",IF(SUM('Control Sample Data'!H$3:H$98)&gt;10,IF(AND(ISNUMBER('Control Sample Data'!H90),'Control Sample Data'!H90&lt;$C$108, 'Control Sample Data'!H90&gt;0),'Control Sample Data'!H90,$C$108),""))</f>
        <v/>
      </c>
      <c r="W91" s="70" t="str">
        <f>IF('Control Sample Data'!I90="","",IF(SUM('Control Sample Data'!I$3:I$98)&gt;10,IF(AND(ISNUMBER('Control Sample Data'!I90),'Control Sample Data'!I90&lt;$C$108, 'Control Sample Data'!I90&gt;0),'Control Sample Data'!I90,$C$108),""))</f>
        <v/>
      </c>
      <c r="X91" s="70" t="str">
        <f>IF('Control Sample Data'!J90="","",IF(SUM('Control Sample Data'!J$3:J$98)&gt;10,IF(AND(ISNUMBER('Control Sample Data'!J90),'Control Sample Data'!J90&lt;$C$108, 'Control Sample Data'!J90&gt;0),'Control Sample Data'!J90,$C$108),""))</f>
        <v/>
      </c>
      <c r="Y91" s="70" t="str">
        <f>IF('Control Sample Data'!K90="","",IF(SUM('Control Sample Data'!K$3:K$98)&gt;10,IF(AND(ISNUMBER('Control Sample Data'!K90),'Control Sample Data'!K90&lt;$C$108, 'Control Sample Data'!K90&gt;0),'Control Sample Data'!K90,$C$108),""))</f>
        <v/>
      </c>
      <c r="Z91" s="70" t="str">
        <f>IF('Control Sample Data'!L90="","",IF(SUM('Control Sample Data'!L$3:L$98)&gt;10,IF(AND(ISNUMBER('Control Sample Data'!L90),'Control Sample Data'!L90&lt;$C$108, 'Control Sample Data'!L90&gt;0),'Control Sample Data'!L90,$C$108),""))</f>
        <v/>
      </c>
      <c r="AA91" s="70" t="str">
        <f>IF('Control Sample Data'!M90="","",IF(SUM('Control Sample Data'!M$3:M$98)&gt;10,IF(AND(ISNUMBER('Control Sample Data'!M90),'Control Sample Data'!M90&lt;$C$108, 'Control Sample Data'!M90&gt;0),'Control Sample Data'!M90,$C$108),""))</f>
        <v/>
      </c>
      <c r="AB91" s="137" t="str">
        <f>IF('Control Sample Data'!N90="","",IF(SUM('Control Sample Data'!N$3:N$98)&gt;10,IF(AND(ISNUMBER('Control Sample Data'!N90),'Control Sample Data'!N90&lt;$C$108, 'Control Sample Data'!N90&gt;0),'Control Sample Data'!N90,$C$108),""))</f>
        <v/>
      </c>
      <c r="AC91" s="142">
        <f>IF(C91="","",IF(AND('miRNA Table'!$D$4="YES",'miRNA Table'!$D$6="YES"),C91-C$110,C91))</f>
        <v>18.2</v>
      </c>
      <c r="AD91" s="143">
        <f>IF(D91="","",IF(AND('miRNA Table'!$D$4="YES",'miRNA Table'!$D$6="YES"),D91-D$110,D91))</f>
        <v>18.309999999999999</v>
      </c>
      <c r="AE91" s="143">
        <f>IF(E91="","",IF(AND('miRNA Table'!$D$4="YES",'miRNA Table'!$D$6="YES"),E91-E$110,E91))</f>
        <v>18.2</v>
      </c>
      <c r="AF91" s="143" t="str">
        <f>IF(F91="","",IF(AND('miRNA Table'!$D$4="YES",'miRNA Table'!$D$6="YES"),F91-F$110,F91))</f>
        <v/>
      </c>
      <c r="AG91" s="143" t="str">
        <f>IF(G91="","",IF(AND('miRNA Table'!$D$4="YES",'miRNA Table'!$D$6="YES"),G91-G$110,G91))</f>
        <v/>
      </c>
      <c r="AH91" s="143" t="str">
        <f>IF(H91="","",IF(AND('miRNA Table'!$D$4="YES",'miRNA Table'!$D$6="YES"),H91-H$110,H91))</f>
        <v/>
      </c>
      <c r="AI91" s="143" t="str">
        <f>IF(I91="","",IF(AND('miRNA Table'!$D$4="YES",'miRNA Table'!$D$6="YES"),I91-I$110,I91))</f>
        <v/>
      </c>
      <c r="AJ91" s="143" t="str">
        <f>IF(J91="","",IF(AND('miRNA Table'!$D$4="YES",'miRNA Table'!$D$6="YES"),J91-J$110,J91))</f>
        <v/>
      </c>
      <c r="AK91" s="143" t="str">
        <f>IF(K91="","",IF(AND('miRNA Table'!$D$4="YES",'miRNA Table'!$D$6="YES"),K91-K$110,K91))</f>
        <v/>
      </c>
      <c r="AL91" s="143" t="str">
        <f>IF(L91="","",IF(AND('miRNA Table'!$D$4="YES",'miRNA Table'!$D$6="YES"),L91-L$110,L91))</f>
        <v/>
      </c>
      <c r="AM91" s="143" t="str">
        <f>IF(M91="","",IF(AND('miRNA Table'!$D$4="YES",'miRNA Table'!$D$6="YES"),M91-M$110,M91))</f>
        <v/>
      </c>
      <c r="AN91" s="144" t="str">
        <f>IF(N91="","",IF(AND('miRNA Table'!$D$4="YES",'miRNA Table'!$D$6="YES"),N91-N$110,N91))</f>
        <v/>
      </c>
      <c r="AO91" s="148">
        <f>IF(Q91="","",IF(AND('miRNA Table'!$D$4="YES",'miRNA Table'!$D$6="YES"),Q91-Q$110,Q91))</f>
        <v>17.89</v>
      </c>
      <c r="AP91" s="149">
        <f>IF(R91="","",IF(AND('miRNA Table'!$D$4="YES",'miRNA Table'!$D$6="YES"),R91-R$110,R91))</f>
        <v>17.77</v>
      </c>
      <c r="AQ91" s="149">
        <f>IF(S91="","",IF(AND('miRNA Table'!$D$4="YES",'miRNA Table'!$D$6="YES"),S91-S$110,S91))</f>
        <v>18.010000000000002</v>
      </c>
      <c r="AR91" s="149" t="str">
        <f>IF(T91="","",IF(AND('miRNA Table'!$D$4="YES",'miRNA Table'!$D$6="YES"),T91-T$110,T91))</f>
        <v/>
      </c>
      <c r="AS91" s="149" t="str">
        <f>IF(U91="","",IF(AND('miRNA Table'!$D$4="YES",'miRNA Table'!$D$6="YES"),U91-U$110,U91))</f>
        <v/>
      </c>
      <c r="AT91" s="149" t="str">
        <f>IF(V91="","",IF(AND('miRNA Table'!$D$4="YES",'miRNA Table'!$D$6="YES"),V91-V$110,V91))</f>
        <v/>
      </c>
      <c r="AU91" s="149" t="str">
        <f>IF(W91="","",IF(AND('miRNA Table'!$D$4="YES",'miRNA Table'!$D$6="YES"),W91-W$110,W91))</f>
        <v/>
      </c>
      <c r="AV91" s="149" t="str">
        <f>IF(X91="","",IF(AND('miRNA Table'!$D$4="YES",'miRNA Table'!$D$6="YES"),X91-X$110,X91))</f>
        <v/>
      </c>
      <c r="AW91" s="149" t="str">
        <f>IF(Y91="","",IF(AND('miRNA Table'!$D$4="YES",'miRNA Table'!$D$6="YES"),Y91-Y$110,Y91))</f>
        <v/>
      </c>
      <c r="AX91" s="149" t="str">
        <f>IF(Z91="","",IF(AND('miRNA Table'!$D$4="YES",'miRNA Table'!$D$6="YES"),Z91-Z$110,Z91))</f>
        <v/>
      </c>
      <c r="AY91" s="149" t="str">
        <f>IF(AA91="","",IF(AND('miRNA Table'!$D$4="YES",'miRNA Table'!$D$6="YES"),AA91-AA$110,AA91))</f>
        <v/>
      </c>
      <c r="AZ91" s="150" t="str">
        <f>IF(AB91="","",IF(AND('miRNA Table'!$D$4="YES",'miRNA Table'!$D$6="YES"),AB91-AB$110,AB91))</f>
        <v/>
      </c>
      <c r="BY91" s="68" t="str">
        <f t="shared" si="77"/>
        <v>SNORD68</v>
      </c>
      <c r="BZ91" s="69" t="s">
        <v>30</v>
      </c>
      <c r="CA91" s="70">
        <f t="shared" si="78"/>
        <v>-1.3316666666666706</v>
      </c>
      <c r="CB91" s="70">
        <f t="shared" si="79"/>
        <v>-1.3166666666666664</v>
      </c>
      <c r="CC91" s="70">
        <f t="shared" si="80"/>
        <v>-1.3833333333333329</v>
      </c>
      <c r="CD91" s="70" t="str">
        <f t="shared" si="81"/>
        <v/>
      </c>
      <c r="CE91" s="70" t="str">
        <f t="shared" si="82"/>
        <v/>
      </c>
      <c r="CF91" s="70" t="str">
        <f t="shared" si="83"/>
        <v/>
      </c>
      <c r="CG91" s="70" t="str">
        <f t="shared" si="84"/>
        <v/>
      </c>
      <c r="CH91" s="70" t="str">
        <f t="shared" si="85"/>
        <v/>
      </c>
      <c r="CI91" s="70" t="str">
        <f t="shared" si="86"/>
        <v/>
      </c>
      <c r="CJ91" s="70" t="str">
        <f t="shared" si="87"/>
        <v/>
      </c>
      <c r="CK91" s="70" t="str">
        <f t="shared" si="88"/>
        <v/>
      </c>
      <c r="CL91" s="70" t="str">
        <f t="shared" si="89"/>
        <v/>
      </c>
      <c r="CM91" s="70">
        <f t="shared" si="90"/>
        <v>-1.9633333333333347</v>
      </c>
      <c r="CN91" s="70">
        <f t="shared" si="91"/>
        <v>-1.961666666666666</v>
      </c>
      <c r="CO91" s="70">
        <f t="shared" si="92"/>
        <v>-1.884999999999998</v>
      </c>
      <c r="CP91" s="70" t="str">
        <f t="shared" si="93"/>
        <v/>
      </c>
      <c r="CQ91" s="70" t="str">
        <f t="shared" si="94"/>
        <v/>
      </c>
      <c r="CR91" s="70" t="str">
        <f t="shared" si="95"/>
        <v/>
      </c>
      <c r="CS91" s="70" t="str">
        <f t="shared" si="96"/>
        <v/>
      </c>
      <c r="CT91" s="70" t="str">
        <f t="shared" si="97"/>
        <v/>
      </c>
      <c r="CU91" s="70" t="str">
        <f t="shared" si="98"/>
        <v/>
      </c>
      <c r="CV91" s="70" t="str">
        <f t="shared" si="99"/>
        <v/>
      </c>
      <c r="CW91" s="70" t="str">
        <f t="shared" si="100"/>
        <v/>
      </c>
      <c r="CX91" s="70" t="str">
        <f t="shared" si="101"/>
        <v/>
      </c>
      <c r="CY91" s="41">
        <f t="shared" si="102"/>
        <v>-1.34388888888889</v>
      </c>
      <c r="CZ91" s="41">
        <f t="shared" si="103"/>
        <v>-1.9366666666666663</v>
      </c>
      <c r="DA91" s="71" t="str">
        <f t="shared" si="104"/>
        <v>SNORD68</v>
      </c>
      <c r="DB91" s="69" t="s">
        <v>207</v>
      </c>
      <c r="DC91" s="72">
        <f t="shared" si="67"/>
        <v>2.5169327448777392</v>
      </c>
      <c r="DD91" s="72">
        <f t="shared" si="68"/>
        <v>2.4908992447176455</v>
      </c>
      <c r="DE91" s="72">
        <f t="shared" si="69"/>
        <v>2.6087041395311275</v>
      </c>
      <c r="DF91" s="72" t="str">
        <f t="shared" si="70"/>
        <v/>
      </c>
      <c r="DG91" s="72" t="str">
        <f t="shared" si="71"/>
        <v/>
      </c>
      <c r="DH91" s="72" t="str">
        <f t="shared" si="72"/>
        <v/>
      </c>
      <c r="DI91" s="72" t="str">
        <f t="shared" si="73"/>
        <v/>
      </c>
      <c r="DJ91" s="72" t="str">
        <f t="shared" si="74"/>
        <v/>
      </c>
      <c r="DK91" s="72" t="str">
        <f t="shared" si="75"/>
        <v/>
      </c>
      <c r="DL91" s="72" t="str">
        <f t="shared" si="76"/>
        <v/>
      </c>
      <c r="DM91" s="72" t="str">
        <f t="shared" si="105"/>
        <v/>
      </c>
      <c r="DN91" s="72" t="str">
        <f t="shared" si="106"/>
        <v/>
      </c>
      <c r="DO91" s="72">
        <f t="shared" si="109"/>
        <v>3.8996194228889647</v>
      </c>
      <c r="DP91" s="72">
        <f t="shared" si="65"/>
        <v>3.8951170070733356</v>
      </c>
      <c r="DQ91" s="72">
        <f t="shared" si="65"/>
        <v>3.6935292429175743</v>
      </c>
      <c r="DR91" s="72" t="str">
        <f t="shared" si="65"/>
        <v/>
      </c>
      <c r="DS91" s="72" t="str">
        <f t="shared" si="65"/>
        <v/>
      </c>
      <c r="DT91" s="72" t="str">
        <f t="shared" si="65"/>
        <v/>
      </c>
      <c r="DU91" s="72" t="str">
        <f t="shared" si="65"/>
        <v/>
      </c>
      <c r="DV91" s="72" t="str">
        <f t="shared" si="65"/>
        <v/>
      </c>
      <c r="DW91" s="72" t="str">
        <f t="shared" si="65"/>
        <v/>
      </c>
      <c r="DX91" s="72" t="str">
        <f t="shared" si="65"/>
        <v/>
      </c>
      <c r="DY91" s="72" t="str">
        <f t="shared" si="107"/>
        <v/>
      </c>
      <c r="DZ91" s="72" t="str">
        <f t="shared" si="108"/>
        <v/>
      </c>
    </row>
    <row r="92" spans="1:130" ht="15" customHeight="1" x14ac:dyDescent="0.25">
      <c r="A92" s="76" t="str">
        <f>'miRNA Table'!B91</f>
        <v>SNORD72</v>
      </c>
      <c r="B92" s="69" t="s">
        <v>31</v>
      </c>
      <c r="C92" s="70">
        <f>IF('Test Sample Data'!C91="","",IF(SUM('Test Sample Data'!C$3:C$98)&gt;10,IF(AND(ISNUMBER('Test Sample Data'!C91),'Test Sample Data'!C91&lt;$C$108, 'Test Sample Data'!C91&gt;0),'Test Sample Data'!C91,$C$108),""))</f>
        <v>17.2</v>
      </c>
      <c r="D92" s="70">
        <f>IF('Test Sample Data'!D91="","",IF(SUM('Test Sample Data'!D$3:D$98)&gt;10,IF(AND(ISNUMBER('Test Sample Data'!D91),'Test Sample Data'!D91&lt;$C$108, 'Test Sample Data'!D91&gt;0),'Test Sample Data'!D91,$C$108),""))</f>
        <v>17.29</v>
      </c>
      <c r="E92" s="70">
        <f>IF('Test Sample Data'!E91="","",IF(SUM('Test Sample Data'!E$3:E$98)&gt;10,IF(AND(ISNUMBER('Test Sample Data'!E91),'Test Sample Data'!E91&lt;$C$108, 'Test Sample Data'!E91&gt;0),'Test Sample Data'!E91,$C$108),""))</f>
        <v>17.12</v>
      </c>
      <c r="F92" s="70" t="str">
        <f>IF('Test Sample Data'!F91="","",IF(SUM('Test Sample Data'!F$3:F$98)&gt;10,IF(AND(ISNUMBER('Test Sample Data'!F91),'Test Sample Data'!F91&lt;$C$108, 'Test Sample Data'!F91&gt;0),'Test Sample Data'!F91,$C$108),""))</f>
        <v/>
      </c>
      <c r="G92" s="70" t="str">
        <f>IF('Test Sample Data'!G91="","",IF(SUM('Test Sample Data'!G$3:G$98)&gt;10,IF(AND(ISNUMBER('Test Sample Data'!G91),'Test Sample Data'!G91&lt;$C$108, 'Test Sample Data'!G91&gt;0),'Test Sample Data'!G91,$C$108),""))</f>
        <v/>
      </c>
      <c r="H92" s="70" t="str">
        <f>IF('Test Sample Data'!H91="","",IF(SUM('Test Sample Data'!H$3:H$98)&gt;10,IF(AND(ISNUMBER('Test Sample Data'!H91),'Test Sample Data'!H91&lt;$C$108, 'Test Sample Data'!H91&gt;0),'Test Sample Data'!H91,$C$108),""))</f>
        <v/>
      </c>
      <c r="I92" s="70" t="str">
        <f>IF('Test Sample Data'!I91="","",IF(SUM('Test Sample Data'!I$3:I$98)&gt;10,IF(AND(ISNUMBER('Test Sample Data'!I91),'Test Sample Data'!I91&lt;$C$108, 'Test Sample Data'!I91&gt;0),'Test Sample Data'!I91,$C$108),""))</f>
        <v/>
      </c>
      <c r="J92" s="70" t="str">
        <f>IF('Test Sample Data'!J91="","",IF(SUM('Test Sample Data'!J$3:J$98)&gt;10,IF(AND(ISNUMBER('Test Sample Data'!J91),'Test Sample Data'!J91&lt;$C$108, 'Test Sample Data'!J91&gt;0),'Test Sample Data'!J91,$C$108),""))</f>
        <v/>
      </c>
      <c r="K92" s="70" t="str">
        <f>IF('Test Sample Data'!K91="","",IF(SUM('Test Sample Data'!K$3:K$98)&gt;10,IF(AND(ISNUMBER('Test Sample Data'!K91),'Test Sample Data'!K91&lt;$C$108, 'Test Sample Data'!K91&gt;0),'Test Sample Data'!K91,$C$108),""))</f>
        <v/>
      </c>
      <c r="L92" s="70" t="str">
        <f>IF('Test Sample Data'!L91="","",IF(SUM('Test Sample Data'!L$3:L$98)&gt;10,IF(AND(ISNUMBER('Test Sample Data'!L91),'Test Sample Data'!L91&lt;$C$108, 'Test Sample Data'!L91&gt;0),'Test Sample Data'!L91,$C$108),""))</f>
        <v/>
      </c>
      <c r="M92" s="70" t="str">
        <f>IF('Test Sample Data'!M91="","",IF(SUM('Test Sample Data'!M$3:M$98)&gt;10,IF(AND(ISNUMBER('Test Sample Data'!M91),'Test Sample Data'!M91&lt;$C$108, 'Test Sample Data'!M91&gt;0),'Test Sample Data'!M91,$C$108),""))</f>
        <v/>
      </c>
      <c r="N92" s="70" t="str">
        <f>IF('Test Sample Data'!N91="","",IF(SUM('Test Sample Data'!N$3:N$98)&gt;10,IF(AND(ISNUMBER('Test Sample Data'!N91),'Test Sample Data'!N91&lt;$C$108, 'Test Sample Data'!N91&gt;0),'Test Sample Data'!N91,$C$108),""))</f>
        <v/>
      </c>
      <c r="O92" s="69" t="str">
        <f>'miRNA Table'!B91</f>
        <v>SNORD72</v>
      </c>
      <c r="P92" s="69" t="s">
        <v>31</v>
      </c>
      <c r="Q92" s="70">
        <f>IF('Control Sample Data'!C91="","",IF(SUM('Control Sample Data'!C$3:C$98)&gt;10,IF(AND(ISNUMBER('Control Sample Data'!C91),'Control Sample Data'!C91&lt;$C$108, 'Control Sample Data'!C91&gt;0),'Control Sample Data'!C91,$C$108),""))</f>
        <v>17.3</v>
      </c>
      <c r="R92" s="70">
        <f>IF('Control Sample Data'!D91="","",IF(SUM('Control Sample Data'!D$3:D$98)&gt;10,IF(AND(ISNUMBER('Control Sample Data'!D91),'Control Sample Data'!D91&lt;$C$108, 'Control Sample Data'!D91&gt;0),'Control Sample Data'!D91,$C$108),""))</f>
        <v>17.13</v>
      </c>
      <c r="S92" s="70">
        <f>IF('Control Sample Data'!E91="","",IF(SUM('Control Sample Data'!E$3:E$98)&gt;10,IF(AND(ISNUMBER('Control Sample Data'!E91),'Control Sample Data'!E91&lt;$C$108, 'Control Sample Data'!E91&gt;0),'Control Sample Data'!E91,$C$108),""))</f>
        <v>17.48</v>
      </c>
      <c r="T92" s="70" t="str">
        <f>IF('Control Sample Data'!F91="","",IF(SUM('Control Sample Data'!F$3:F$98)&gt;10,IF(AND(ISNUMBER('Control Sample Data'!F91),'Control Sample Data'!F91&lt;$C$108, 'Control Sample Data'!F91&gt;0),'Control Sample Data'!F91,$C$108),""))</f>
        <v/>
      </c>
      <c r="U92" s="70" t="str">
        <f>IF('Control Sample Data'!G91="","",IF(SUM('Control Sample Data'!G$3:G$98)&gt;10,IF(AND(ISNUMBER('Control Sample Data'!G91),'Control Sample Data'!G91&lt;$C$108, 'Control Sample Data'!G91&gt;0),'Control Sample Data'!G91,$C$108),""))</f>
        <v/>
      </c>
      <c r="V92" s="70" t="str">
        <f>IF('Control Sample Data'!H91="","",IF(SUM('Control Sample Data'!H$3:H$98)&gt;10,IF(AND(ISNUMBER('Control Sample Data'!H91),'Control Sample Data'!H91&lt;$C$108, 'Control Sample Data'!H91&gt;0),'Control Sample Data'!H91,$C$108),""))</f>
        <v/>
      </c>
      <c r="W92" s="70" t="str">
        <f>IF('Control Sample Data'!I91="","",IF(SUM('Control Sample Data'!I$3:I$98)&gt;10,IF(AND(ISNUMBER('Control Sample Data'!I91),'Control Sample Data'!I91&lt;$C$108, 'Control Sample Data'!I91&gt;0),'Control Sample Data'!I91,$C$108),""))</f>
        <v/>
      </c>
      <c r="X92" s="70" t="str">
        <f>IF('Control Sample Data'!J91="","",IF(SUM('Control Sample Data'!J$3:J$98)&gt;10,IF(AND(ISNUMBER('Control Sample Data'!J91),'Control Sample Data'!J91&lt;$C$108, 'Control Sample Data'!J91&gt;0),'Control Sample Data'!J91,$C$108),""))</f>
        <v/>
      </c>
      <c r="Y92" s="70" t="str">
        <f>IF('Control Sample Data'!K91="","",IF(SUM('Control Sample Data'!K$3:K$98)&gt;10,IF(AND(ISNUMBER('Control Sample Data'!K91),'Control Sample Data'!K91&lt;$C$108, 'Control Sample Data'!K91&gt;0),'Control Sample Data'!K91,$C$108),""))</f>
        <v/>
      </c>
      <c r="Z92" s="70" t="str">
        <f>IF('Control Sample Data'!L91="","",IF(SUM('Control Sample Data'!L$3:L$98)&gt;10,IF(AND(ISNUMBER('Control Sample Data'!L91),'Control Sample Data'!L91&lt;$C$108, 'Control Sample Data'!L91&gt;0),'Control Sample Data'!L91,$C$108),""))</f>
        <v/>
      </c>
      <c r="AA92" s="70" t="str">
        <f>IF('Control Sample Data'!M91="","",IF(SUM('Control Sample Data'!M$3:M$98)&gt;10,IF(AND(ISNUMBER('Control Sample Data'!M91),'Control Sample Data'!M91&lt;$C$108, 'Control Sample Data'!M91&gt;0),'Control Sample Data'!M91,$C$108),""))</f>
        <v/>
      </c>
      <c r="AB92" s="137" t="str">
        <f>IF('Control Sample Data'!N91="","",IF(SUM('Control Sample Data'!N$3:N$98)&gt;10,IF(AND(ISNUMBER('Control Sample Data'!N91),'Control Sample Data'!N91&lt;$C$108, 'Control Sample Data'!N91&gt;0),'Control Sample Data'!N91,$C$108),""))</f>
        <v/>
      </c>
      <c r="AC92" s="142">
        <f>IF(C92="","",IF(AND('miRNA Table'!$D$4="YES",'miRNA Table'!$D$6="YES"),C92-C$110,C92))</f>
        <v>17.2</v>
      </c>
      <c r="AD92" s="143">
        <f>IF(D92="","",IF(AND('miRNA Table'!$D$4="YES",'miRNA Table'!$D$6="YES"),D92-D$110,D92))</f>
        <v>17.29</v>
      </c>
      <c r="AE92" s="143">
        <f>IF(E92="","",IF(AND('miRNA Table'!$D$4="YES",'miRNA Table'!$D$6="YES"),E92-E$110,E92))</f>
        <v>17.12</v>
      </c>
      <c r="AF92" s="143" t="str">
        <f>IF(F92="","",IF(AND('miRNA Table'!$D$4="YES",'miRNA Table'!$D$6="YES"),F92-F$110,F92))</f>
        <v/>
      </c>
      <c r="AG92" s="143" t="str">
        <f>IF(G92="","",IF(AND('miRNA Table'!$D$4="YES",'miRNA Table'!$D$6="YES"),G92-G$110,G92))</f>
        <v/>
      </c>
      <c r="AH92" s="143" t="str">
        <f>IF(H92="","",IF(AND('miRNA Table'!$D$4="YES",'miRNA Table'!$D$6="YES"),H92-H$110,H92))</f>
        <v/>
      </c>
      <c r="AI92" s="143" t="str">
        <f>IF(I92="","",IF(AND('miRNA Table'!$D$4="YES",'miRNA Table'!$D$6="YES"),I92-I$110,I92))</f>
        <v/>
      </c>
      <c r="AJ92" s="143" t="str">
        <f>IF(J92="","",IF(AND('miRNA Table'!$D$4="YES",'miRNA Table'!$D$6="YES"),J92-J$110,J92))</f>
        <v/>
      </c>
      <c r="AK92" s="143" t="str">
        <f>IF(K92="","",IF(AND('miRNA Table'!$D$4="YES",'miRNA Table'!$D$6="YES"),K92-K$110,K92))</f>
        <v/>
      </c>
      <c r="AL92" s="143" t="str">
        <f>IF(L92="","",IF(AND('miRNA Table'!$D$4="YES",'miRNA Table'!$D$6="YES"),L92-L$110,L92))</f>
        <v/>
      </c>
      <c r="AM92" s="143" t="str">
        <f>IF(M92="","",IF(AND('miRNA Table'!$D$4="YES",'miRNA Table'!$D$6="YES"),M92-M$110,M92))</f>
        <v/>
      </c>
      <c r="AN92" s="144" t="str">
        <f>IF(N92="","",IF(AND('miRNA Table'!$D$4="YES",'miRNA Table'!$D$6="YES"),N92-N$110,N92))</f>
        <v/>
      </c>
      <c r="AO92" s="148">
        <f>IF(Q92="","",IF(AND('miRNA Table'!$D$4="YES",'miRNA Table'!$D$6="YES"),Q92-Q$110,Q92))</f>
        <v>17.3</v>
      </c>
      <c r="AP92" s="149">
        <f>IF(R92="","",IF(AND('miRNA Table'!$D$4="YES",'miRNA Table'!$D$6="YES"),R92-R$110,R92))</f>
        <v>17.13</v>
      </c>
      <c r="AQ92" s="149">
        <f>IF(S92="","",IF(AND('miRNA Table'!$D$4="YES",'miRNA Table'!$D$6="YES"),S92-S$110,S92))</f>
        <v>17.48</v>
      </c>
      <c r="AR92" s="149" t="str">
        <f>IF(T92="","",IF(AND('miRNA Table'!$D$4="YES",'miRNA Table'!$D$6="YES"),T92-T$110,T92))</f>
        <v/>
      </c>
      <c r="AS92" s="149" t="str">
        <f>IF(U92="","",IF(AND('miRNA Table'!$D$4="YES",'miRNA Table'!$D$6="YES"),U92-U$110,U92))</f>
        <v/>
      </c>
      <c r="AT92" s="149" t="str">
        <f>IF(V92="","",IF(AND('miRNA Table'!$D$4="YES",'miRNA Table'!$D$6="YES"),V92-V$110,V92))</f>
        <v/>
      </c>
      <c r="AU92" s="149" t="str">
        <f>IF(W92="","",IF(AND('miRNA Table'!$D$4="YES",'miRNA Table'!$D$6="YES"),W92-W$110,W92))</f>
        <v/>
      </c>
      <c r="AV92" s="149" t="str">
        <f>IF(X92="","",IF(AND('miRNA Table'!$D$4="YES",'miRNA Table'!$D$6="YES"),X92-X$110,X92))</f>
        <v/>
      </c>
      <c r="AW92" s="149" t="str">
        <f>IF(Y92="","",IF(AND('miRNA Table'!$D$4="YES",'miRNA Table'!$D$6="YES"),Y92-Y$110,Y92))</f>
        <v/>
      </c>
      <c r="AX92" s="149" t="str">
        <f>IF(Z92="","",IF(AND('miRNA Table'!$D$4="YES",'miRNA Table'!$D$6="YES"),Z92-Z$110,Z92))</f>
        <v/>
      </c>
      <c r="AY92" s="149" t="str">
        <f>IF(AA92="","",IF(AND('miRNA Table'!$D$4="YES",'miRNA Table'!$D$6="YES"),AA92-AA$110,AA92))</f>
        <v/>
      </c>
      <c r="AZ92" s="150" t="str">
        <f>IF(AB92="","",IF(AND('miRNA Table'!$D$4="YES",'miRNA Table'!$D$6="YES"),AB92-AB$110,AB92))</f>
        <v/>
      </c>
      <c r="BY92" s="68" t="str">
        <f t="shared" si="77"/>
        <v>SNORD72</v>
      </c>
      <c r="BZ92" s="69" t="s">
        <v>31</v>
      </c>
      <c r="CA92" s="70">
        <f t="shared" si="78"/>
        <v>-2.3316666666666706</v>
      </c>
      <c r="CB92" s="70">
        <f t="shared" si="79"/>
        <v>-2.336666666666666</v>
      </c>
      <c r="CC92" s="70">
        <f t="shared" si="80"/>
        <v>-2.4633333333333312</v>
      </c>
      <c r="CD92" s="70" t="str">
        <f t="shared" si="81"/>
        <v/>
      </c>
      <c r="CE92" s="70" t="str">
        <f t="shared" si="82"/>
        <v/>
      </c>
      <c r="CF92" s="70" t="str">
        <f t="shared" si="83"/>
        <v/>
      </c>
      <c r="CG92" s="70" t="str">
        <f t="shared" si="84"/>
        <v/>
      </c>
      <c r="CH92" s="70" t="str">
        <f t="shared" si="85"/>
        <v/>
      </c>
      <c r="CI92" s="70" t="str">
        <f t="shared" si="86"/>
        <v/>
      </c>
      <c r="CJ92" s="70" t="str">
        <f t="shared" si="87"/>
        <v/>
      </c>
      <c r="CK92" s="70" t="str">
        <f t="shared" si="88"/>
        <v/>
      </c>
      <c r="CL92" s="70" t="str">
        <f t="shared" si="89"/>
        <v/>
      </c>
      <c r="CM92" s="70">
        <f t="shared" si="90"/>
        <v>-2.5533333333333346</v>
      </c>
      <c r="CN92" s="70">
        <f t="shared" si="91"/>
        <v>-2.6016666666666666</v>
      </c>
      <c r="CO92" s="70">
        <f t="shared" si="92"/>
        <v>-2.4149999999999991</v>
      </c>
      <c r="CP92" s="70" t="str">
        <f t="shared" si="93"/>
        <v/>
      </c>
      <c r="CQ92" s="70" t="str">
        <f t="shared" si="94"/>
        <v/>
      </c>
      <c r="CR92" s="70" t="str">
        <f t="shared" si="95"/>
        <v/>
      </c>
      <c r="CS92" s="70" t="str">
        <f t="shared" si="96"/>
        <v/>
      </c>
      <c r="CT92" s="70" t="str">
        <f t="shared" si="97"/>
        <v/>
      </c>
      <c r="CU92" s="70" t="str">
        <f t="shared" si="98"/>
        <v/>
      </c>
      <c r="CV92" s="70" t="str">
        <f t="shared" si="99"/>
        <v/>
      </c>
      <c r="CW92" s="70" t="str">
        <f t="shared" si="100"/>
        <v/>
      </c>
      <c r="CX92" s="70" t="str">
        <f t="shared" si="101"/>
        <v/>
      </c>
      <c r="CY92" s="41">
        <f t="shared" si="102"/>
        <v>-2.3772222222222226</v>
      </c>
      <c r="CZ92" s="41">
        <f t="shared" si="103"/>
        <v>-2.5233333333333334</v>
      </c>
      <c r="DA92" s="71" t="str">
        <f t="shared" si="104"/>
        <v>SNORD72</v>
      </c>
      <c r="DB92" s="69" t="s">
        <v>208</v>
      </c>
      <c r="DC92" s="72">
        <f t="shared" si="67"/>
        <v>5.0338654897554784</v>
      </c>
      <c r="DD92" s="72">
        <f t="shared" si="68"/>
        <v>5.051341804766559</v>
      </c>
      <c r="DE92" s="72">
        <f t="shared" si="69"/>
        <v>5.5148946759431023</v>
      </c>
      <c r="DF92" s="72" t="str">
        <f t="shared" si="70"/>
        <v/>
      </c>
      <c r="DG92" s="72" t="str">
        <f t="shared" si="71"/>
        <v/>
      </c>
      <c r="DH92" s="72" t="str">
        <f t="shared" si="72"/>
        <v/>
      </c>
      <c r="DI92" s="72" t="str">
        <f t="shared" si="73"/>
        <v/>
      </c>
      <c r="DJ92" s="72" t="str">
        <f t="shared" si="74"/>
        <v/>
      </c>
      <c r="DK92" s="72" t="str">
        <f t="shared" si="75"/>
        <v/>
      </c>
      <c r="DL92" s="72" t="str">
        <f t="shared" si="76"/>
        <v/>
      </c>
      <c r="DM92" s="72" t="str">
        <f t="shared" si="105"/>
        <v/>
      </c>
      <c r="DN92" s="72" t="str">
        <f t="shared" si="106"/>
        <v/>
      </c>
      <c r="DO92" s="72">
        <f t="shared" si="109"/>
        <v>5.869889452444637</v>
      </c>
      <c r="DP92" s="72">
        <f t="shared" si="65"/>
        <v>6.0698744110895229</v>
      </c>
      <c r="DQ92" s="72">
        <f t="shared" si="65"/>
        <v>5.3331947083647906</v>
      </c>
      <c r="DR92" s="72" t="str">
        <f t="shared" si="65"/>
        <v/>
      </c>
      <c r="DS92" s="72" t="str">
        <f t="shared" si="65"/>
        <v/>
      </c>
      <c r="DT92" s="72" t="str">
        <f t="shared" si="65"/>
        <v/>
      </c>
      <c r="DU92" s="72" t="str">
        <f t="shared" si="65"/>
        <v/>
      </c>
      <c r="DV92" s="72" t="str">
        <f t="shared" si="65"/>
        <v/>
      </c>
      <c r="DW92" s="72" t="str">
        <f t="shared" si="65"/>
        <v/>
      </c>
      <c r="DX92" s="72" t="str">
        <f t="shared" si="65"/>
        <v/>
      </c>
      <c r="DY92" s="72" t="str">
        <f t="shared" si="107"/>
        <v/>
      </c>
      <c r="DZ92" s="72" t="str">
        <f t="shared" si="108"/>
        <v/>
      </c>
    </row>
    <row r="93" spans="1:130" ht="15" customHeight="1" x14ac:dyDescent="0.25">
      <c r="A93" s="76" t="str">
        <f>'miRNA Table'!B92</f>
        <v>SNORD95</v>
      </c>
      <c r="B93" s="69" t="s">
        <v>114</v>
      </c>
      <c r="C93" s="70">
        <f>IF('Test Sample Data'!C92="","",IF(SUM('Test Sample Data'!C$3:C$98)&gt;10,IF(AND(ISNUMBER('Test Sample Data'!C92),'Test Sample Data'!C92&lt;$C$108, 'Test Sample Data'!C92&gt;0),'Test Sample Data'!C92,$C$108),""))</f>
        <v>22.86</v>
      </c>
      <c r="D93" s="70">
        <f>IF('Test Sample Data'!D92="","",IF(SUM('Test Sample Data'!D$3:D$98)&gt;10,IF(AND(ISNUMBER('Test Sample Data'!D92),'Test Sample Data'!D92&lt;$C$108, 'Test Sample Data'!D92&gt;0),'Test Sample Data'!D92,$C$108),""))</f>
        <v>22.69</v>
      </c>
      <c r="E93" s="70">
        <f>IF('Test Sample Data'!E92="","",IF(SUM('Test Sample Data'!E$3:E$98)&gt;10,IF(AND(ISNUMBER('Test Sample Data'!E92),'Test Sample Data'!E92&lt;$C$108, 'Test Sample Data'!E92&gt;0),'Test Sample Data'!E92,$C$108),""))</f>
        <v>22.81</v>
      </c>
      <c r="F93" s="70" t="str">
        <f>IF('Test Sample Data'!F92="","",IF(SUM('Test Sample Data'!F$3:F$98)&gt;10,IF(AND(ISNUMBER('Test Sample Data'!F92),'Test Sample Data'!F92&lt;$C$108, 'Test Sample Data'!F92&gt;0),'Test Sample Data'!F92,$C$108),""))</f>
        <v/>
      </c>
      <c r="G93" s="70" t="str">
        <f>IF('Test Sample Data'!G92="","",IF(SUM('Test Sample Data'!G$3:G$98)&gt;10,IF(AND(ISNUMBER('Test Sample Data'!G92),'Test Sample Data'!G92&lt;$C$108, 'Test Sample Data'!G92&gt;0),'Test Sample Data'!G92,$C$108),""))</f>
        <v/>
      </c>
      <c r="H93" s="70" t="str">
        <f>IF('Test Sample Data'!H92="","",IF(SUM('Test Sample Data'!H$3:H$98)&gt;10,IF(AND(ISNUMBER('Test Sample Data'!H92),'Test Sample Data'!H92&lt;$C$108, 'Test Sample Data'!H92&gt;0),'Test Sample Data'!H92,$C$108),""))</f>
        <v/>
      </c>
      <c r="I93" s="70" t="str">
        <f>IF('Test Sample Data'!I92="","",IF(SUM('Test Sample Data'!I$3:I$98)&gt;10,IF(AND(ISNUMBER('Test Sample Data'!I92),'Test Sample Data'!I92&lt;$C$108, 'Test Sample Data'!I92&gt;0),'Test Sample Data'!I92,$C$108),""))</f>
        <v/>
      </c>
      <c r="J93" s="70" t="str">
        <f>IF('Test Sample Data'!J92="","",IF(SUM('Test Sample Data'!J$3:J$98)&gt;10,IF(AND(ISNUMBER('Test Sample Data'!J92),'Test Sample Data'!J92&lt;$C$108, 'Test Sample Data'!J92&gt;0),'Test Sample Data'!J92,$C$108),""))</f>
        <v/>
      </c>
      <c r="K93" s="70" t="str">
        <f>IF('Test Sample Data'!K92="","",IF(SUM('Test Sample Data'!K$3:K$98)&gt;10,IF(AND(ISNUMBER('Test Sample Data'!K92),'Test Sample Data'!K92&lt;$C$108, 'Test Sample Data'!K92&gt;0),'Test Sample Data'!K92,$C$108),""))</f>
        <v/>
      </c>
      <c r="L93" s="70" t="str">
        <f>IF('Test Sample Data'!L92="","",IF(SUM('Test Sample Data'!L$3:L$98)&gt;10,IF(AND(ISNUMBER('Test Sample Data'!L92),'Test Sample Data'!L92&lt;$C$108, 'Test Sample Data'!L92&gt;0),'Test Sample Data'!L92,$C$108),""))</f>
        <v/>
      </c>
      <c r="M93" s="70" t="str">
        <f>IF('Test Sample Data'!M92="","",IF(SUM('Test Sample Data'!M$3:M$98)&gt;10,IF(AND(ISNUMBER('Test Sample Data'!M92),'Test Sample Data'!M92&lt;$C$108, 'Test Sample Data'!M92&gt;0),'Test Sample Data'!M92,$C$108),""))</f>
        <v/>
      </c>
      <c r="N93" s="70" t="str">
        <f>IF('Test Sample Data'!N92="","",IF(SUM('Test Sample Data'!N$3:N$98)&gt;10,IF(AND(ISNUMBER('Test Sample Data'!N92),'Test Sample Data'!N92&lt;$C$108, 'Test Sample Data'!N92&gt;0),'Test Sample Data'!N92,$C$108),""))</f>
        <v/>
      </c>
      <c r="O93" s="69" t="str">
        <f>'miRNA Table'!B92</f>
        <v>SNORD95</v>
      </c>
      <c r="P93" s="69" t="s">
        <v>114</v>
      </c>
      <c r="Q93" s="70">
        <f>IF('Control Sample Data'!C92="","",IF(SUM('Control Sample Data'!C$3:C$98)&gt;10,IF(AND(ISNUMBER('Control Sample Data'!C92),'Control Sample Data'!C92&lt;$C$108, 'Control Sample Data'!C92&gt;0),'Control Sample Data'!C92,$C$108),""))</f>
        <v>22.93</v>
      </c>
      <c r="R93" s="70">
        <f>IF('Control Sample Data'!D92="","",IF(SUM('Control Sample Data'!D$3:D$98)&gt;10,IF(AND(ISNUMBER('Control Sample Data'!D92),'Control Sample Data'!D92&lt;$C$108, 'Control Sample Data'!D92&gt;0),'Control Sample Data'!D92,$C$108),""))</f>
        <v>22.79</v>
      </c>
      <c r="S93" s="70">
        <f>IF('Control Sample Data'!E92="","",IF(SUM('Control Sample Data'!E$3:E$98)&gt;10,IF(AND(ISNUMBER('Control Sample Data'!E92),'Control Sample Data'!E92&lt;$C$108, 'Control Sample Data'!E92&gt;0),'Control Sample Data'!E92,$C$108),""))</f>
        <v>22.27</v>
      </c>
      <c r="T93" s="70" t="str">
        <f>IF('Control Sample Data'!F92="","",IF(SUM('Control Sample Data'!F$3:F$98)&gt;10,IF(AND(ISNUMBER('Control Sample Data'!F92),'Control Sample Data'!F92&lt;$C$108, 'Control Sample Data'!F92&gt;0),'Control Sample Data'!F92,$C$108),""))</f>
        <v/>
      </c>
      <c r="U93" s="70" t="str">
        <f>IF('Control Sample Data'!G92="","",IF(SUM('Control Sample Data'!G$3:G$98)&gt;10,IF(AND(ISNUMBER('Control Sample Data'!G92),'Control Sample Data'!G92&lt;$C$108, 'Control Sample Data'!G92&gt;0),'Control Sample Data'!G92,$C$108),""))</f>
        <v/>
      </c>
      <c r="V93" s="70" t="str">
        <f>IF('Control Sample Data'!H92="","",IF(SUM('Control Sample Data'!H$3:H$98)&gt;10,IF(AND(ISNUMBER('Control Sample Data'!H92),'Control Sample Data'!H92&lt;$C$108, 'Control Sample Data'!H92&gt;0),'Control Sample Data'!H92,$C$108),""))</f>
        <v/>
      </c>
      <c r="W93" s="70" t="str">
        <f>IF('Control Sample Data'!I92="","",IF(SUM('Control Sample Data'!I$3:I$98)&gt;10,IF(AND(ISNUMBER('Control Sample Data'!I92),'Control Sample Data'!I92&lt;$C$108, 'Control Sample Data'!I92&gt;0),'Control Sample Data'!I92,$C$108),""))</f>
        <v/>
      </c>
      <c r="X93" s="70" t="str">
        <f>IF('Control Sample Data'!J92="","",IF(SUM('Control Sample Data'!J$3:J$98)&gt;10,IF(AND(ISNUMBER('Control Sample Data'!J92),'Control Sample Data'!J92&lt;$C$108, 'Control Sample Data'!J92&gt;0),'Control Sample Data'!J92,$C$108),""))</f>
        <v/>
      </c>
      <c r="Y93" s="70" t="str">
        <f>IF('Control Sample Data'!K92="","",IF(SUM('Control Sample Data'!K$3:K$98)&gt;10,IF(AND(ISNUMBER('Control Sample Data'!K92),'Control Sample Data'!K92&lt;$C$108, 'Control Sample Data'!K92&gt;0),'Control Sample Data'!K92,$C$108),""))</f>
        <v/>
      </c>
      <c r="Z93" s="70" t="str">
        <f>IF('Control Sample Data'!L92="","",IF(SUM('Control Sample Data'!L$3:L$98)&gt;10,IF(AND(ISNUMBER('Control Sample Data'!L92),'Control Sample Data'!L92&lt;$C$108, 'Control Sample Data'!L92&gt;0),'Control Sample Data'!L92,$C$108),""))</f>
        <v/>
      </c>
      <c r="AA93" s="70" t="str">
        <f>IF('Control Sample Data'!M92="","",IF(SUM('Control Sample Data'!M$3:M$98)&gt;10,IF(AND(ISNUMBER('Control Sample Data'!M92),'Control Sample Data'!M92&lt;$C$108, 'Control Sample Data'!M92&gt;0),'Control Sample Data'!M92,$C$108),""))</f>
        <v/>
      </c>
      <c r="AB93" s="137" t="str">
        <f>IF('Control Sample Data'!N92="","",IF(SUM('Control Sample Data'!N$3:N$98)&gt;10,IF(AND(ISNUMBER('Control Sample Data'!N92),'Control Sample Data'!N92&lt;$C$108, 'Control Sample Data'!N92&gt;0),'Control Sample Data'!N92,$C$108),""))</f>
        <v/>
      </c>
      <c r="AC93" s="142">
        <f>IF(C93="","",IF(AND('miRNA Table'!$D$4="YES",'miRNA Table'!$D$6="YES"),C93-C$110,C93))</f>
        <v>22.86</v>
      </c>
      <c r="AD93" s="143">
        <f>IF(D93="","",IF(AND('miRNA Table'!$D$4="YES",'miRNA Table'!$D$6="YES"),D93-D$110,D93))</f>
        <v>22.69</v>
      </c>
      <c r="AE93" s="143">
        <f>IF(E93="","",IF(AND('miRNA Table'!$D$4="YES",'miRNA Table'!$D$6="YES"),E93-E$110,E93))</f>
        <v>22.81</v>
      </c>
      <c r="AF93" s="143" t="str">
        <f>IF(F93="","",IF(AND('miRNA Table'!$D$4="YES",'miRNA Table'!$D$6="YES"),F93-F$110,F93))</f>
        <v/>
      </c>
      <c r="AG93" s="143" t="str">
        <f>IF(G93="","",IF(AND('miRNA Table'!$D$4="YES",'miRNA Table'!$D$6="YES"),G93-G$110,G93))</f>
        <v/>
      </c>
      <c r="AH93" s="143" t="str">
        <f>IF(H93="","",IF(AND('miRNA Table'!$D$4="YES",'miRNA Table'!$D$6="YES"),H93-H$110,H93))</f>
        <v/>
      </c>
      <c r="AI93" s="143" t="str">
        <f>IF(I93="","",IF(AND('miRNA Table'!$D$4="YES",'miRNA Table'!$D$6="YES"),I93-I$110,I93))</f>
        <v/>
      </c>
      <c r="AJ93" s="143" t="str">
        <f>IF(J93="","",IF(AND('miRNA Table'!$D$4="YES",'miRNA Table'!$D$6="YES"),J93-J$110,J93))</f>
        <v/>
      </c>
      <c r="AK93" s="143" t="str">
        <f>IF(K93="","",IF(AND('miRNA Table'!$D$4="YES",'miRNA Table'!$D$6="YES"),K93-K$110,K93))</f>
        <v/>
      </c>
      <c r="AL93" s="143" t="str">
        <f>IF(L93="","",IF(AND('miRNA Table'!$D$4="YES",'miRNA Table'!$D$6="YES"),L93-L$110,L93))</f>
        <v/>
      </c>
      <c r="AM93" s="143" t="str">
        <f>IF(M93="","",IF(AND('miRNA Table'!$D$4="YES",'miRNA Table'!$D$6="YES"),M93-M$110,M93))</f>
        <v/>
      </c>
      <c r="AN93" s="144" t="str">
        <f>IF(N93="","",IF(AND('miRNA Table'!$D$4="YES",'miRNA Table'!$D$6="YES"),N93-N$110,N93))</f>
        <v/>
      </c>
      <c r="AO93" s="148">
        <f>IF(Q93="","",IF(AND('miRNA Table'!$D$4="YES",'miRNA Table'!$D$6="YES"),Q93-Q$110,Q93))</f>
        <v>22.93</v>
      </c>
      <c r="AP93" s="149">
        <f>IF(R93="","",IF(AND('miRNA Table'!$D$4="YES",'miRNA Table'!$D$6="YES"),R93-R$110,R93))</f>
        <v>22.79</v>
      </c>
      <c r="AQ93" s="149">
        <f>IF(S93="","",IF(AND('miRNA Table'!$D$4="YES",'miRNA Table'!$D$6="YES"),S93-S$110,S93))</f>
        <v>22.27</v>
      </c>
      <c r="AR93" s="149" t="str">
        <f>IF(T93="","",IF(AND('miRNA Table'!$D$4="YES",'miRNA Table'!$D$6="YES"),T93-T$110,T93))</f>
        <v/>
      </c>
      <c r="AS93" s="149" t="str">
        <f>IF(U93="","",IF(AND('miRNA Table'!$D$4="YES",'miRNA Table'!$D$6="YES"),U93-U$110,U93))</f>
        <v/>
      </c>
      <c r="AT93" s="149" t="str">
        <f>IF(V93="","",IF(AND('miRNA Table'!$D$4="YES",'miRNA Table'!$D$6="YES"),V93-V$110,V93))</f>
        <v/>
      </c>
      <c r="AU93" s="149" t="str">
        <f>IF(W93="","",IF(AND('miRNA Table'!$D$4="YES",'miRNA Table'!$D$6="YES"),W93-W$110,W93))</f>
        <v/>
      </c>
      <c r="AV93" s="149" t="str">
        <f>IF(X93="","",IF(AND('miRNA Table'!$D$4="YES",'miRNA Table'!$D$6="YES"),X93-X$110,X93))</f>
        <v/>
      </c>
      <c r="AW93" s="149" t="str">
        <f>IF(Y93="","",IF(AND('miRNA Table'!$D$4="YES",'miRNA Table'!$D$6="YES"),Y93-Y$110,Y93))</f>
        <v/>
      </c>
      <c r="AX93" s="149" t="str">
        <f>IF(Z93="","",IF(AND('miRNA Table'!$D$4="YES",'miRNA Table'!$D$6="YES"),Z93-Z$110,Z93))</f>
        <v/>
      </c>
      <c r="AY93" s="149" t="str">
        <f>IF(AA93="","",IF(AND('miRNA Table'!$D$4="YES",'miRNA Table'!$D$6="YES"),AA93-AA$110,AA93))</f>
        <v/>
      </c>
      <c r="AZ93" s="150" t="str">
        <f>IF(AB93="","",IF(AND('miRNA Table'!$D$4="YES",'miRNA Table'!$D$6="YES"),AB93-AB$110,AB93))</f>
        <v/>
      </c>
      <c r="BY93" s="68" t="str">
        <f t="shared" si="77"/>
        <v>SNORD95</v>
      </c>
      <c r="BZ93" s="69" t="s">
        <v>114</v>
      </c>
      <c r="CA93" s="70">
        <f t="shared" si="78"/>
        <v>3.3283333333333296</v>
      </c>
      <c r="CB93" s="70">
        <f t="shared" si="79"/>
        <v>3.0633333333333361</v>
      </c>
      <c r="CC93" s="70">
        <f t="shared" si="80"/>
        <v>3.2266666666666666</v>
      </c>
      <c r="CD93" s="70" t="str">
        <f t="shared" si="81"/>
        <v/>
      </c>
      <c r="CE93" s="70" t="str">
        <f t="shared" si="82"/>
        <v/>
      </c>
      <c r="CF93" s="70" t="str">
        <f t="shared" si="83"/>
        <v/>
      </c>
      <c r="CG93" s="70" t="str">
        <f t="shared" si="84"/>
        <v/>
      </c>
      <c r="CH93" s="70" t="str">
        <f t="shared" si="85"/>
        <v/>
      </c>
      <c r="CI93" s="70" t="str">
        <f t="shared" si="86"/>
        <v/>
      </c>
      <c r="CJ93" s="70" t="str">
        <f t="shared" si="87"/>
        <v/>
      </c>
      <c r="CK93" s="70" t="str">
        <f t="shared" si="88"/>
        <v/>
      </c>
      <c r="CL93" s="70" t="str">
        <f t="shared" si="89"/>
        <v/>
      </c>
      <c r="CM93" s="70">
        <f t="shared" si="90"/>
        <v>3.0766666666666644</v>
      </c>
      <c r="CN93" s="70">
        <f t="shared" si="91"/>
        <v>3.0583333333333336</v>
      </c>
      <c r="CO93" s="70">
        <f t="shared" si="92"/>
        <v>2.375</v>
      </c>
      <c r="CP93" s="70" t="str">
        <f t="shared" si="93"/>
        <v/>
      </c>
      <c r="CQ93" s="70" t="str">
        <f t="shared" si="94"/>
        <v/>
      </c>
      <c r="CR93" s="70" t="str">
        <f t="shared" si="95"/>
        <v/>
      </c>
      <c r="CS93" s="70" t="str">
        <f t="shared" si="96"/>
        <v/>
      </c>
      <c r="CT93" s="70" t="str">
        <f t="shared" si="97"/>
        <v/>
      </c>
      <c r="CU93" s="70" t="str">
        <f t="shared" si="98"/>
        <v/>
      </c>
      <c r="CV93" s="70" t="str">
        <f t="shared" si="99"/>
        <v/>
      </c>
      <c r="CW93" s="70" t="str">
        <f t="shared" si="100"/>
        <v/>
      </c>
      <c r="CX93" s="70" t="str">
        <f t="shared" si="101"/>
        <v/>
      </c>
      <c r="CY93" s="41">
        <f t="shared" si="102"/>
        <v>3.2061111111111109</v>
      </c>
      <c r="CZ93" s="41">
        <f t="shared" si="103"/>
        <v>2.836666666666666</v>
      </c>
      <c r="DA93" s="71" t="str">
        <f t="shared" si="104"/>
        <v>SNORD95</v>
      </c>
      <c r="DB93" s="69" t="s">
        <v>209</v>
      </c>
      <c r="DC93" s="72">
        <f t="shared" si="67"/>
        <v>9.9557006825272354E-2</v>
      </c>
      <c r="DD93" s="72">
        <f t="shared" si="68"/>
        <v>0.11963128838423746</v>
      </c>
      <c r="DE93" s="72">
        <f t="shared" si="69"/>
        <v>0.10682589678311245</v>
      </c>
      <c r="DF93" s="72" t="str">
        <f t="shared" si="70"/>
        <v/>
      </c>
      <c r="DG93" s="72" t="str">
        <f t="shared" si="71"/>
        <v/>
      </c>
      <c r="DH93" s="72" t="str">
        <f t="shared" si="72"/>
        <v/>
      </c>
      <c r="DI93" s="72" t="str">
        <f t="shared" si="73"/>
        <v/>
      </c>
      <c r="DJ93" s="72" t="str">
        <f t="shared" si="74"/>
        <v/>
      </c>
      <c r="DK93" s="72" t="str">
        <f t="shared" si="75"/>
        <v/>
      </c>
      <c r="DL93" s="72" t="str">
        <f t="shared" si="76"/>
        <v/>
      </c>
      <c r="DM93" s="72" t="str">
        <f t="shared" si="105"/>
        <v/>
      </c>
      <c r="DN93" s="72" t="str">
        <f t="shared" si="106"/>
        <v/>
      </c>
      <c r="DO93" s="72">
        <f t="shared" ref="DO93:DV99" si="110">IF(CM93="","",POWER(2, -CM93))</f>
        <v>0.11853075389681239</v>
      </c>
      <c r="DP93" s="72">
        <f t="shared" si="65"/>
        <v>0.12004661813137552</v>
      </c>
      <c r="DQ93" s="72">
        <f t="shared" si="65"/>
        <v>0.19277635317599259</v>
      </c>
      <c r="DR93" s="72" t="str">
        <f t="shared" si="65"/>
        <v/>
      </c>
      <c r="DS93" s="72" t="str">
        <f t="shared" si="65"/>
        <v/>
      </c>
      <c r="DT93" s="72" t="str">
        <f t="shared" si="65"/>
        <v/>
      </c>
      <c r="DU93" s="72" t="str">
        <f t="shared" si="65"/>
        <v/>
      </c>
      <c r="DV93" s="72" t="str">
        <f t="shared" si="65"/>
        <v/>
      </c>
      <c r="DW93" s="72" t="str">
        <f t="shared" si="65"/>
        <v/>
      </c>
      <c r="DX93" s="72" t="str">
        <f t="shared" si="65"/>
        <v/>
      </c>
      <c r="DY93" s="72" t="str">
        <f t="shared" si="107"/>
        <v/>
      </c>
      <c r="DZ93" s="72" t="str">
        <f t="shared" si="108"/>
        <v/>
      </c>
    </row>
    <row r="94" spans="1:130" ht="15" customHeight="1" x14ac:dyDescent="0.25">
      <c r="A94" s="76" t="str">
        <f>'miRNA Table'!B93</f>
        <v>SNORD96A</v>
      </c>
      <c r="B94" s="69" t="s">
        <v>115</v>
      </c>
      <c r="C94" s="70">
        <f>IF('Test Sample Data'!C93="","",IF(SUM('Test Sample Data'!C$3:C$98)&gt;10,IF(AND(ISNUMBER('Test Sample Data'!C93),'Test Sample Data'!C93&lt;$C$108, 'Test Sample Data'!C93&gt;0),'Test Sample Data'!C93,$C$108),""))</f>
        <v>20.03</v>
      </c>
      <c r="D94" s="70">
        <f>IF('Test Sample Data'!D93="","",IF(SUM('Test Sample Data'!D$3:D$98)&gt;10,IF(AND(ISNUMBER('Test Sample Data'!D93),'Test Sample Data'!D93&lt;$C$108, 'Test Sample Data'!D93&gt;0),'Test Sample Data'!D93,$C$108),""))</f>
        <v>20.28</v>
      </c>
      <c r="E94" s="70">
        <f>IF('Test Sample Data'!E93="","",IF(SUM('Test Sample Data'!E$3:E$98)&gt;10,IF(AND(ISNUMBER('Test Sample Data'!E93),'Test Sample Data'!E93&lt;$C$108, 'Test Sample Data'!E93&gt;0),'Test Sample Data'!E93,$C$108),""))</f>
        <v>20.43</v>
      </c>
      <c r="F94" s="70" t="str">
        <f>IF('Test Sample Data'!F93="","",IF(SUM('Test Sample Data'!F$3:F$98)&gt;10,IF(AND(ISNUMBER('Test Sample Data'!F93),'Test Sample Data'!F93&lt;$C$108, 'Test Sample Data'!F93&gt;0),'Test Sample Data'!F93,$C$108),""))</f>
        <v/>
      </c>
      <c r="G94" s="70" t="str">
        <f>IF('Test Sample Data'!G93="","",IF(SUM('Test Sample Data'!G$3:G$98)&gt;10,IF(AND(ISNUMBER('Test Sample Data'!G93),'Test Sample Data'!G93&lt;$C$108, 'Test Sample Data'!G93&gt;0),'Test Sample Data'!G93,$C$108),""))</f>
        <v/>
      </c>
      <c r="H94" s="70" t="str">
        <f>IF('Test Sample Data'!H93="","",IF(SUM('Test Sample Data'!H$3:H$98)&gt;10,IF(AND(ISNUMBER('Test Sample Data'!H93),'Test Sample Data'!H93&lt;$C$108, 'Test Sample Data'!H93&gt;0),'Test Sample Data'!H93,$C$108),""))</f>
        <v/>
      </c>
      <c r="I94" s="70" t="str">
        <f>IF('Test Sample Data'!I93="","",IF(SUM('Test Sample Data'!I$3:I$98)&gt;10,IF(AND(ISNUMBER('Test Sample Data'!I93),'Test Sample Data'!I93&lt;$C$108, 'Test Sample Data'!I93&gt;0),'Test Sample Data'!I93,$C$108),""))</f>
        <v/>
      </c>
      <c r="J94" s="70" t="str">
        <f>IF('Test Sample Data'!J93="","",IF(SUM('Test Sample Data'!J$3:J$98)&gt;10,IF(AND(ISNUMBER('Test Sample Data'!J93),'Test Sample Data'!J93&lt;$C$108, 'Test Sample Data'!J93&gt;0),'Test Sample Data'!J93,$C$108),""))</f>
        <v/>
      </c>
      <c r="K94" s="70" t="str">
        <f>IF('Test Sample Data'!K93="","",IF(SUM('Test Sample Data'!K$3:K$98)&gt;10,IF(AND(ISNUMBER('Test Sample Data'!K93),'Test Sample Data'!K93&lt;$C$108, 'Test Sample Data'!K93&gt;0),'Test Sample Data'!K93,$C$108),""))</f>
        <v/>
      </c>
      <c r="L94" s="70" t="str">
        <f>IF('Test Sample Data'!L93="","",IF(SUM('Test Sample Data'!L$3:L$98)&gt;10,IF(AND(ISNUMBER('Test Sample Data'!L93),'Test Sample Data'!L93&lt;$C$108, 'Test Sample Data'!L93&gt;0),'Test Sample Data'!L93,$C$108),""))</f>
        <v/>
      </c>
      <c r="M94" s="70" t="str">
        <f>IF('Test Sample Data'!M93="","",IF(SUM('Test Sample Data'!M$3:M$98)&gt;10,IF(AND(ISNUMBER('Test Sample Data'!M93),'Test Sample Data'!M93&lt;$C$108, 'Test Sample Data'!M93&gt;0),'Test Sample Data'!M93,$C$108),""))</f>
        <v/>
      </c>
      <c r="N94" s="70" t="str">
        <f>IF('Test Sample Data'!N93="","",IF(SUM('Test Sample Data'!N$3:N$98)&gt;10,IF(AND(ISNUMBER('Test Sample Data'!N93),'Test Sample Data'!N93&lt;$C$108, 'Test Sample Data'!N93&gt;0),'Test Sample Data'!N93,$C$108),""))</f>
        <v/>
      </c>
      <c r="O94" s="69" t="str">
        <f>'miRNA Table'!B93</f>
        <v>SNORD96A</v>
      </c>
      <c r="P94" s="69" t="s">
        <v>115</v>
      </c>
      <c r="Q94" s="70">
        <f>IF('Control Sample Data'!C93="","",IF(SUM('Control Sample Data'!C$3:C$98)&gt;10,IF(AND(ISNUMBER('Control Sample Data'!C93),'Control Sample Data'!C93&lt;$C$108, 'Control Sample Data'!C93&gt;0),'Control Sample Data'!C93,$C$108),""))</f>
        <v>21.25</v>
      </c>
      <c r="R94" s="70">
        <f>IF('Control Sample Data'!D93="","",IF(SUM('Control Sample Data'!D$3:D$98)&gt;10,IF(AND(ISNUMBER('Control Sample Data'!D93),'Control Sample Data'!D93&lt;$C$108, 'Control Sample Data'!D93&gt;0),'Control Sample Data'!D93,$C$108),""))</f>
        <v>21.2</v>
      </c>
      <c r="S94" s="70">
        <f>IF('Control Sample Data'!E93="","",IF(SUM('Control Sample Data'!E$3:E$98)&gt;10,IF(AND(ISNUMBER('Control Sample Data'!E93),'Control Sample Data'!E93&lt;$C$108, 'Control Sample Data'!E93&gt;0),'Control Sample Data'!E93,$C$108),""))</f>
        <v>21.44</v>
      </c>
      <c r="T94" s="70" t="str">
        <f>IF('Control Sample Data'!F93="","",IF(SUM('Control Sample Data'!F$3:F$98)&gt;10,IF(AND(ISNUMBER('Control Sample Data'!F93),'Control Sample Data'!F93&lt;$C$108, 'Control Sample Data'!F93&gt;0),'Control Sample Data'!F93,$C$108),""))</f>
        <v/>
      </c>
      <c r="U94" s="70" t="str">
        <f>IF('Control Sample Data'!G93="","",IF(SUM('Control Sample Data'!G$3:G$98)&gt;10,IF(AND(ISNUMBER('Control Sample Data'!G93),'Control Sample Data'!G93&lt;$C$108, 'Control Sample Data'!G93&gt;0),'Control Sample Data'!G93,$C$108),""))</f>
        <v/>
      </c>
      <c r="V94" s="70" t="str">
        <f>IF('Control Sample Data'!H93="","",IF(SUM('Control Sample Data'!H$3:H$98)&gt;10,IF(AND(ISNUMBER('Control Sample Data'!H93),'Control Sample Data'!H93&lt;$C$108, 'Control Sample Data'!H93&gt;0),'Control Sample Data'!H93,$C$108),""))</f>
        <v/>
      </c>
      <c r="W94" s="70" t="str">
        <f>IF('Control Sample Data'!I93="","",IF(SUM('Control Sample Data'!I$3:I$98)&gt;10,IF(AND(ISNUMBER('Control Sample Data'!I93),'Control Sample Data'!I93&lt;$C$108, 'Control Sample Data'!I93&gt;0),'Control Sample Data'!I93,$C$108),""))</f>
        <v/>
      </c>
      <c r="X94" s="70" t="str">
        <f>IF('Control Sample Data'!J93="","",IF(SUM('Control Sample Data'!J$3:J$98)&gt;10,IF(AND(ISNUMBER('Control Sample Data'!J93),'Control Sample Data'!J93&lt;$C$108, 'Control Sample Data'!J93&gt;0),'Control Sample Data'!J93,$C$108),""))</f>
        <v/>
      </c>
      <c r="Y94" s="70" t="str">
        <f>IF('Control Sample Data'!K93="","",IF(SUM('Control Sample Data'!K$3:K$98)&gt;10,IF(AND(ISNUMBER('Control Sample Data'!K93),'Control Sample Data'!K93&lt;$C$108, 'Control Sample Data'!K93&gt;0),'Control Sample Data'!K93,$C$108),""))</f>
        <v/>
      </c>
      <c r="Z94" s="70" t="str">
        <f>IF('Control Sample Data'!L93="","",IF(SUM('Control Sample Data'!L$3:L$98)&gt;10,IF(AND(ISNUMBER('Control Sample Data'!L93),'Control Sample Data'!L93&lt;$C$108, 'Control Sample Data'!L93&gt;0),'Control Sample Data'!L93,$C$108),""))</f>
        <v/>
      </c>
      <c r="AA94" s="70" t="str">
        <f>IF('Control Sample Data'!M93="","",IF(SUM('Control Sample Data'!M$3:M$98)&gt;10,IF(AND(ISNUMBER('Control Sample Data'!M93),'Control Sample Data'!M93&lt;$C$108, 'Control Sample Data'!M93&gt;0),'Control Sample Data'!M93,$C$108),""))</f>
        <v/>
      </c>
      <c r="AB94" s="137" t="str">
        <f>IF('Control Sample Data'!N93="","",IF(SUM('Control Sample Data'!N$3:N$98)&gt;10,IF(AND(ISNUMBER('Control Sample Data'!N93),'Control Sample Data'!N93&lt;$C$108, 'Control Sample Data'!N93&gt;0),'Control Sample Data'!N93,$C$108),""))</f>
        <v/>
      </c>
      <c r="AC94" s="142">
        <f>IF(C94="","",IF(AND('miRNA Table'!$D$4="YES",'miRNA Table'!$D$6="YES"),C94-C$110,C94))</f>
        <v>20.03</v>
      </c>
      <c r="AD94" s="143">
        <f>IF(D94="","",IF(AND('miRNA Table'!$D$4="YES",'miRNA Table'!$D$6="YES"),D94-D$110,D94))</f>
        <v>20.28</v>
      </c>
      <c r="AE94" s="143">
        <f>IF(E94="","",IF(AND('miRNA Table'!$D$4="YES",'miRNA Table'!$D$6="YES"),E94-E$110,E94))</f>
        <v>20.43</v>
      </c>
      <c r="AF94" s="143" t="str">
        <f>IF(F94="","",IF(AND('miRNA Table'!$D$4="YES",'miRNA Table'!$D$6="YES"),F94-F$110,F94))</f>
        <v/>
      </c>
      <c r="AG94" s="143" t="str">
        <f>IF(G94="","",IF(AND('miRNA Table'!$D$4="YES",'miRNA Table'!$D$6="YES"),G94-G$110,G94))</f>
        <v/>
      </c>
      <c r="AH94" s="143" t="str">
        <f>IF(H94="","",IF(AND('miRNA Table'!$D$4="YES",'miRNA Table'!$D$6="YES"),H94-H$110,H94))</f>
        <v/>
      </c>
      <c r="AI94" s="143" t="str">
        <f>IF(I94="","",IF(AND('miRNA Table'!$D$4="YES",'miRNA Table'!$D$6="YES"),I94-I$110,I94))</f>
        <v/>
      </c>
      <c r="AJ94" s="143" t="str">
        <f>IF(J94="","",IF(AND('miRNA Table'!$D$4="YES",'miRNA Table'!$D$6="YES"),J94-J$110,J94))</f>
        <v/>
      </c>
      <c r="AK94" s="143" t="str">
        <f>IF(K94="","",IF(AND('miRNA Table'!$D$4="YES",'miRNA Table'!$D$6="YES"),K94-K$110,K94))</f>
        <v/>
      </c>
      <c r="AL94" s="143" t="str">
        <f>IF(L94="","",IF(AND('miRNA Table'!$D$4="YES",'miRNA Table'!$D$6="YES"),L94-L$110,L94))</f>
        <v/>
      </c>
      <c r="AM94" s="143" t="str">
        <f>IF(M94="","",IF(AND('miRNA Table'!$D$4="YES",'miRNA Table'!$D$6="YES"),M94-M$110,M94))</f>
        <v/>
      </c>
      <c r="AN94" s="144" t="str">
        <f>IF(N94="","",IF(AND('miRNA Table'!$D$4="YES",'miRNA Table'!$D$6="YES"),N94-N$110,N94))</f>
        <v/>
      </c>
      <c r="AO94" s="148">
        <f>IF(Q94="","",IF(AND('miRNA Table'!$D$4="YES",'miRNA Table'!$D$6="YES"),Q94-Q$110,Q94))</f>
        <v>21.25</v>
      </c>
      <c r="AP94" s="149">
        <f>IF(R94="","",IF(AND('miRNA Table'!$D$4="YES",'miRNA Table'!$D$6="YES"),R94-R$110,R94))</f>
        <v>21.2</v>
      </c>
      <c r="AQ94" s="149">
        <f>IF(S94="","",IF(AND('miRNA Table'!$D$4="YES",'miRNA Table'!$D$6="YES"),S94-S$110,S94))</f>
        <v>21.44</v>
      </c>
      <c r="AR94" s="149" t="str">
        <f>IF(T94="","",IF(AND('miRNA Table'!$D$4="YES",'miRNA Table'!$D$6="YES"),T94-T$110,T94))</f>
        <v/>
      </c>
      <c r="AS94" s="149" t="str">
        <f>IF(U94="","",IF(AND('miRNA Table'!$D$4="YES",'miRNA Table'!$D$6="YES"),U94-U$110,U94))</f>
        <v/>
      </c>
      <c r="AT94" s="149" t="str">
        <f>IF(V94="","",IF(AND('miRNA Table'!$D$4="YES",'miRNA Table'!$D$6="YES"),V94-V$110,V94))</f>
        <v/>
      </c>
      <c r="AU94" s="149" t="str">
        <f>IF(W94="","",IF(AND('miRNA Table'!$D$4="YES",'miRNA Table'!$D$6="YES"),W94-W$110,W94))</f>
        <v/>
      </c>
      <c r="AV94" s="149" t="str">
        <f>IF(X94="","",IF(AND('miRNA Table'!$D$4="YES",'miRNA Table'!$D$6="YES"),X94-X$110,X94))</f>
        <v/>
      </c>
      <c r="AW94" s="149" t="str">
        <f>IF(Y94="","",IF(AND('miRNA Table'!$D$4="YES",'miRNA Table'!$D$6="YES"),Y94-Y$110,Y94))</f>
        <v/>
      </c>
      <c r="AX94" s="149" t="str">
        <f>IF(Z94="","",IF(AND('miRNA Table'!$D$4="YES",'miRNA Table'!$D$6="YES"),Z94-Z$110,Z94))</f>
        <v/>
      </c>
      <c r="AY94" s="149" t="str">
        <f>IF(AA94="","",IF(AND('miRNA Table'!$D$4="YES",'miRNA Table'!$D$6="YES"),AA94-AA$110,AA94))</f>
        <v/>
      </c>
      <c r="AZ94" s="150" t="str">
        <f>IF(AB94="","",IF(AND('miRNA Table'!$D$4="YES",'miRNA Table'!$D$6="YES"),AB94-AB$110,AB94))</f>
        <v/>
      </c>
      <c r="BY94" s="68" t="str">
        <f t="shared" si="77"/>
        <v>SNORD96A</v>
      </c>
      <c r="BZ94" s="69" t="s">
        <v>115</v>
      </c>
      <c r="CA94" s="70">
        <f t="shared" si="78"/>
        <v>0.4983333333333313</v>
      </c>
      <c r="CB94" s="70">
        <f t="shared" si="79"/>
        <v>0.65333333333333599</v>
      </c>
      <c r="CC94" s="70">
        <f t="shared" si="80"/>
        <v>0.84666666666666757</v>
      </c>
      <c r="CD94" s="70" t="str">
        <f t="shared" si="81"/>
        <v/>
      </c>
      <c r="CE94" s="70" t="str">
        <f t="shared" si="82"/>
        <v/>
      </c>
      <c r="CF94" s="70" t="str">
        <f t="shared" si="83"/>
        <v/>
      </c>
      <c r="CG94" s="70" t="str">
        <f t="shared" si="84"/>
        <v/>
      </c>
      <c r="CH94" s="70" t="str">
        <f t="shared" si="85"/>
        <v/>
      </c>
      <c r="CI94" s="70" t="str">
        <f t="shared" si="86"/>
        <v/>
      </c>
      <c r="CJ94" s="70" t="str">
        <f t="shared" si="87"/>
        <v/>
      </c>
      <c r="CK94" s="70" t="str">
        <f t="shared" si="88"/>
        <v/>
      </c>
      <c r="CL94" s="70" t="str">
        <f t="shared" si="89"/>
        <v/>
      </c>
      <c r="CM94" s="70">
        <f t="shared" si="90"/>
        <v>1.3966666666666647</v>
      </c>
      <c r="CN94" s="70">
        <f t="shared" si="91"/>
        <v>1.4683333333333337</v>
      </c>
      <c r="CO94" s="70">
        <f t="shared" si="92"/>
        <v>1.5450000000000017</v>
      </c>
      <c r="CP94" s="70" t="str">
        <f t="shared" si="93"/>
        <v/>
      </c>
      <c r="CQ94" s="70" t="str">
        <f t="shared" si="94"/>
        <v/>
      </c>
      <c r="CR94" s="70" t="str">
        <f t="shared" si="95"/>
        <v/>
      </c>
      <c r="CS94" s="70" t="str">
        <f t="shared" si="96"/>
        <v/>
      </c>
      <c r="CT94" s="70" t="str">
        <f t="shared" si="97"/>
        <v/>
      </c>
      <c r="CU94" s="70" t="str">
        <f t="shared" si="98"/>
        <v/>
      </c>
      <c r="CV94" s="70" t="str">
        <f t="shared" si="99"/>
        <v/>
      </c>
      <c r="CW94" s="70" t="str">
        <f t="shared" si="100"/>
        <v/>
      </c>
      <c r="CX94" s="70" t="str">
        <f t="shared" si="101"/>
        <v/>
      </c>
      <c r="CY94" s="41">
        <f t="shared" si="102"/>
        <v>0.66611111111111165</v>
      </c>
      <c r="CZ94" s="41">
        <f t="shared" si="103"/>
        <v>1.47</v>
      </c>
      <c r="DA94" s="71" t="str">
        <f t="shared" si="104"/>
        <v>SNORD96A</v>
      </c>
      <c r="DB94" s="69" t="s">
        <v>210</v>
      </c>
      <c r="DC94" s="72">
        <f t="shared" si="67"/>
        <v>0.7079241350039478</v>
      </c>
      <c r="DD94" s="72">
        <f t="shared" si="68"/>
        <v>0.63580958319290026</v>
      </c>
      <c r="DE94" s="72">
        <f t="shared" si="69"/>
        <v>0.55606804291593581</v>
      </c>
      <c r="DF94" s="72" t="str">
        <f t="shared" si="70"/>
        <v/>
      </c>
      <c r="DG94" s="72" t="str">
        <f t="shared" si="71"/>
        <v/>
      </c>
      <c r="DH94" s="72" t="str">
        <f t="shared" si="72"/>
        <v/>
      </c>
      <c r="DI94" s="72" t="str">
        <f t="shared" si="73"/>
        <v/>
      </c>
      <c r="DJ94" s="72" t="str">
        <f t="shared" si="74"/>
        <v/>
      </c>
      <c r="DK94" s="72" t="str">
        <f t="shared" si="75"/>
        <v/>
      </c>
      <c r="DL94" s="72" t="str">
        <f t="shared" si="76"/>
        <v/>
      </c>
      <c r="DM94" s="72" t="str">
        <f t="shared" si="105"/>
        <v/>
      </c>
      <c r="DN94" s="72" t="str">
        <f t="shared" si="106"/>
        <v/>
      </c>
      <c r="DO94" s="72">
        <f t="shared" si="110"/>
        <v>0.37980566605890026</v>
      </c>
      <c r="DP94" s="72">
        <f t="shared" si="110"/>
        <v>0.36139956295990283</v>
      </c>
      <c r="DQ94" s="72">
        <f t="shared" si="110"/>
        <v>0.34269570124492543</v>
      </c>
      <c r="DR94" s="72" t="str">
        <f t="shared" si="110"/>
        <v/>
      </c>
      <c r="DS94" s="72" t="str">
        <f t="shared" si="110"/>
        <v/>
      </c>
      <c r="DT94" s="72" t="str">
        <f t="shared" si="110"/>
        <v/>
      </c>
      <c r="DU94" s="72" t="str">
        <f t="shared" si="110"/>
        <v/>
      </c>
      <c r="DV94" s="72" t="str">
        <f t="shared" si="110"/>
        <v/>
      </c>
      <c r="DW94" s="72" t="str">
        <f t="shared" ref="DW94:DX99" si="111">IF(CU94="","",POWER(2, -CU94))</f>
        <v/>
      </c>
      <c r="DX94" s="72" t="str">
        <f t="shared" si="111"/>
        <v/>
      </c>
      <c r="DY94" s="72" t="str">
        <f t="shared" si="107"/>
        <v/>
      </c>
      <c r="DZ94" s="72" t="str">
        <f t="shared" si="108"/>
        <v/>
      </c>
    </row>
    <row r="95" spans="1:130" ht="15" customHeight="1" x14ac:dyDescent="0.25">
      <c r="A95" s="76" t="str">
        <f>'miRNA Table'!B94</f>
        <v>RNU6-6P</v>
      </c>
      <c r="B95" s="69" t="s">
        <v>116</v>
      </c>
      <c r="C95" s="70">
        <f>IF('Test Sample Data'!C94="","",IF(SUM('Test Sample Data'!C$3:C$98)&gt;10,IF(AND(ISNUMBER('Test Sample Data'!C94),'Test Sample Data'!C94&lt;$C$108, 'Test Sample Data'!C94&gt;0),'Test Sample Data'!C94,$C$108),""))</f>
        <v>19.98</v>
      </c>
      <c r="D95" s="70">
        <f>IF('Test Sample Data'!D94="","",IF(SUM('Test Sample Data'!D$3:D$98)&gt;10,IF(AND(ISNUMBER('Test Sample Data'!D94),'Test Sample Data'!D94&lt;$C$108, 'Test Sample Data'!D94&gt;0),'Test Sample Data'!D94,$C$108),""))</f>
        <v>20.23</v>
      </c>
      <c r="E95" s="70">
        <f>IF('Test Sample Data'!E94="","",IF(SUM('Test Sample Data'!E$3:E$98)&gt;10,IF(AND(ISNUMBER('Test Sample Data'!E94),'Test Sample Data'!E94&lt;$C$108, 'Test Sample Data'!E94&gt;0),'Test Sample Data'!E94,$C$108),""))</f>
        <v>20.09</v>
      </c>
      <c r="F95" s="70" t="str">
        <f>IF('Test Sample Data'!F94="","",IF(SUM('Test Sample Data'!F$3:F$98)&gt;10,IF(AND(ISNUMBER('Test Sample Data'!F94),'Test Sample Data'!F94&lt;$C$108, 'Test Sample Data'!F94&gt;0),'Test Sample Data'!F94,$C$108),""))</f>
        <v/>
      </c>
      <c r="G95" s="70" t="str">
        <f>IF('Test Sample Data'!G94="","",IF(SUM('Test Sample Data'!G$3:G$98)&gt;10,IF(AND(ISNUMBER('Test Sample Data'!G94),'Test Sample Data'!G94&lt;$C$108, 'Test Sample Data'!G94&gt;0),'Test Sample Data'!G94,$C$108),""))</f>
        <v/>
      </c>
      <c r="H95" s="70" t="str">
        <f>IF('Test Sample Data'!H94="","",IF(SUM('Test Sample Data'!H$3:H$98)&gt;10,IF(AND(ISNUMBER('Test Sample Data'!H94),'Test Sample Data'!H94&lt;$C$108, 'Test Sample Data'!H94&gt;0),'Test Sample Data'!H94,$C$108),""))</f>
        <v/>
      </c>
      <c r="I95" s="70" t="str">
        <f>IF('Test Sample Data'!I94="","",IF(SUM('Test Sample Data'!I$3:I$98)&gt;10,IF(AND(ISNUMBER('Test Sample Data'!I94),'Test Sample Data'!I94&lt;$C$108, 'Test Sample Data'!I94&gt;0),'Test Sample Data'!I94,$C$108),""))</f>
        <v/>
      </c>
      <c r="J95" s="70" t="str">
        <f>IF('Test Sample Data'!J94="","",IF(SUM('Test Sample Data'!J$3:J$98)&gt;10,IF(AND(ISNUMBER('Test Sample Data'!J94),'Test Sample Data'!J94&lt;$C$108, 'Test Sample Data'!J94&gt;0),'Test Sample Data'!J94,$C$108),""))</f>
        <v/>
      </c>
      <c r="K95" s="70" t="str">
        <f>IF('Test Sample Data'!K94="","",IF(SUM('Test Sample Data'!K$3:K$98)&gt;10,IF(AND(ISNUMBER('Test Sample Data'!K94),'Test Sample Data'!K94&lt;$C$108, 'Test Sample Data'!K94&gt;0),'Test Sample Data'!K94,$C$108),""))</f>
        <v/>
      </c>
      <c r="L95" s="70" t="str">
        <f>IF('Test Sample Data'!L94="","",IF(SUM('Test Sample Data'!L$3:L$98)&gt;10,IF(AND(ISNUMBER('Test Sample Data'!L94),'Test Sample Data'!L94&lt;$C$108, 'Test Sample Data'!L94&gt;0),'Test Sample Data'!L94,$C$108),""))</f>
        <v/>
      </c>
      <c r="M95" s="70" t="str">
        <f>IF('Test Sample Data'!M94="","",IF(SUM('Test Sample Data'!M$3:M$98)&gt;10,IF(AND(ISNUMBER('Test Sample Data'!M94),'Test Sample Data'!M94&lt;$C$108, 'Test Sample Data'!M94&gt;0),'Test Sample Data'!M94,$C$108),""))</f>
        <v/>
      </c>
      <c r="N95" s="70" t="str">
        <f>IF('Test Sample Data'!N94="","",IF(SUM('Test Sample Data'!N$3:N$98)&gt;10,IF(AND(ISNUMBER('Test Sample Data'!N94),'Test Sample Data'!N94&lt;$C$108, 'Test Sample Data'!N94&gt;0),'Test Sample Data'!N94,$C$108),""))</f>
        <v/>
      </c>
      <c r="O95" s="69" t="str">
        <f>'miRNA Table'!B94</f>
        <v>RNU6-6P</v>
      </c>
      <c r="P95" s="69" t="s">
        <v>116</v>
      </c>
      <c r="Q95" s="70">
        <f>IF('Control Sample Data'!C94="","",IF(SUM('Control Sample Data'!C$3:C$98)&gt;10,IF(AND(ISNUMBER('Control Sample Data'!C94),'Control Sample Data'!C94&lt;$C$108, 'Control Sample Data'!C94&gt;0),'Control Sample Data'!C94,$C$108),""))</f>
        <v>21.19</v>
      </c>
      <c r="R95" s="70">
        <f>IF('Control Sample Data'!D94="","",IF(SUM('Control Sample Data'!D$3:D$98)&gt;10,IF(AND(ISNUMBER('Control Sample Data'!D94),'Control Sample Data'!D94&lt;$C$108, 'Control Sample Data'!D94&gt;0),'Control Sample Data'!D94,$C$108),""))</f>
        <v>21.15</v>
      </c>
      <c r="S95" s="70">
        <f>IF('Control Sample Data'!E94="","",IF(SUM('Control Sample Data'!E$3:E$98)&gt;10,IF(AND(ISNUMBER('Control Sample Data'!E94),'Control Sample Data'!E94&lt;$C$108, 'Control Sample Data'!E94&gt;0),'Control Sample Data'!E94,$C$108),""))</f>
        <v>21.43</v>
      </c>
      <c r="T95" s="70" t="str">
        <f>IF('Control Sample Data'!F94="","",IF(SUM('Control Sample Data'!F$3:F$98)&gt;10,IF(AND(ISNUMBER('Control Sample Data'!F94),'Control Sample Data'!F94&lt;$C$108, 'Control Sample Data'!F94&gt;0),'Control Sample Data'!F94,$C$108),""))</f>
        <v/>
      </c>
      <c r="U95" s="70" t="str">
        <f>IF('Control Sample Data'!G94="","",IF(SUM('Control Sample Data'!G$3:G$98)&gt;10,IF(AND(ISNUMBER('Control Sample Data'!G94),'Control Sample Data'!G94&lt;$C$108, 'Control Sample Data'!G94&gt;0),'Control Sample Data'!G94,$C$108),""))</f>
        <v/>
      </c>
      <c r="V95" s="70" t="str">
        <f>IF('Control Sample Data'!H94="","",IF(SUM('Control Sample Data'!H$3:H$98)&gt;10,IF(AND(ISNUMBER('Control Sample Data'!H94),'Control Sample Data'!H94&lt;$C$108, 'Control Sample Data'!H94&gt;0),'Control Sample Data'!H94,$C$108),""))</f>
        <v/>
      </c>
      <c r="W95" s="70" t="str">
        <f>IF('Control Sample Data'!I94="","",IF(SUM('Control Sample Data'!I$3:I$98)&gt;10,IF(AND(ISNUMBER('Control Sample Data'!I94),'Control Sample Data'!I94&lt;$C$108, 'Control Sample Data'!I94&gt;0),'Control Sample Data'!I94,$C$108),""))</f>
        <v/>
      </c>
      <c r="X95" s="70" t="str">
        <f>IF('Control Sample Data'!J94="","",IF(SUM('Control Sample Data'!J$3:J$98)&gt;10,IF(AND(ISNUMBER('Control Sample Data'!J94),'Control Sample Data'!J94&lt;$C$108, 'Control Sample Data'!J94&gt;0),'Control Sample Data'!J94,$C$108),""))</f>
        <v/>
      </c>
      <c r="Y95" s="70" t="str">
        <f>IF('Control Sample Data'!K94="","",IF(SUM('Control Sample Data'!K$3:K$98)&gt;10,IF(AND(ISNUMBER('Control Sample Data'!K94),'Control Sample Data'!K94&lt;$C$108, 'Control Sample Data'!K94&gt;0),'Control Sample Data'!K94,$C$108),""))</f>
        <v/>
      </c>
      <c r="Z95" s="70" t="str">
        <f>IF('Control Sample Data'!L94="","",IF(SUM('Control Sample Data'!L$3:L$98)&gt;10,IF(AND(ISNUMBER('Control Sample Data'!L94),'Control Sample Data'!L94&lt;$C$108, 'Control Sample Data'!L94&gt;0),'Control Sample Data'!L94,$C$108),""))</f>
        <v/>
      </c>
      <c r="AA95" s="70" t="str">
        <f>IF('Control Sample Data'!M94="","",IF(SUM('Control Sample Data'!M$3:M$98)&gt;10,IF(AND(ISNUMBER('Control Sample Data'!M94),'Control Sample Data'!M94&lt;$C$108, 'Control Sample Data'!M94&gt;0),'Control Sample Data'!M94,$C$108),""))</f>
        <v/>
      </c>
      <c r="AB95" s="137" t="str">
        <f>IF('Control Sample Data'!N94="","",IF(SUM('Control Sample Data'!N$3:N$98)&gt;10,IF(AND(ISNUMBER('Control Sample Data'!N94),'Control Sample Data'!N94&lt;$C$108, 'Control Sample Data'!N94&gt;0),'Control Sample Data'!N94,$C$108),""))</f>
        <v/>
      </c>
      <c r="AC95" s="142">
        <f>IF(C95="","",IF(AND('miRNA Table'!$D$4="YES",'miRNA Table'!$D$6="YES"),C95-C$110,C95))</f>
        <v>19.98</v>
      </c>
      <c r="AD95" s="143">
        <f>IF(D95="","",IF(AND('miRNA Table'!$D$4="YES",'miRNA Table'!$D$6="YES"),D95-D$110,D95))</f>
        <v>20.23</v>
      </c>
      <c r="AE95" s="143">
        <f>IF(E95="","",IF(AND('miRNA Table'!$D$4="YES",'miRNA Table'!$D$6="YES"),E95-E$110,E95))</f>
        <v>20.09</v>
      </c>
      <c r="AF95" s="143" t="str">
        <f>IF(F95="","",IF(AND('miRNA Table'!$D$4="YES",'miRNA Table'!$D$6="YES"),F95-F$110,F95))</f>
        <v/>
      </c>
      <c r="AG95" s="143" t="str">
        <f>IF(G95="","",IF(AND('miRNA Table'!$D$4="YES",'miRNA Table'!$D$6="YES"),G95-G$110,G95))</f>
        <v/>
      </c>
      <c r="AH95" s="143" t="str">
        <f>IF(H95="","",IF(AND('miRNA Table'!$D$4="YES",'miRNA Table'!$D$6="YES"),H95-H$110,H95))</f>
        <v/>
      </c>
      <c r="AI95" s="143" t="str">
        <f>IF(I95="","",IF(AND('miRNA Table'!$D$4="YES",'miRNA Table'!$D$6="YES"),I95-I$110,I95))</f>
        <v/>
      </c>
      <c r="AJ95" s="143" t="str">
        <f>IF(J95="","",IF(AND('miRNA Table'!$D$4="YES",'miRNA Table'!$D$6="YES"),J95-J$110,J95))</f>
        <v/>
      </c>
      <c r="AK95" s="143" t="str">
        <f>IF(K95="","",IF(AND('miRNA Table'!$D$4="YES",'miRNA Table'!$D$6="YES"),K95-K$110,K95))</f>
        <v/>
      </c>
      <c r="AL95" s="143" t="str">
        <f>IF(L95="","",IF(AND('miRNA Table'!$D$4="YES",'miRNA Table'!$D$6="YES"),L95-L$110,L95))</f>
        <v/>
      </c>
      <c r="AM95" s="143" t="str">
        <f>IF(M95="","",IF(AND('miRNA Table'!$D$4="YES",'miRNA Table'!$D$6="YES"),M95-M$110,M95))</f>
        <v/>
      </c>
      <c r="AN95" s="144" t="str">
        <f>IF(N95="","",IF(AND('miRNA Table'!$D$4="YES",'miRNA Table'!$D$6="YES"),N95-N$110,N95))</f>
        <v/>
      </c>
      <c r="AO95" s="148">
        <f>IF(Q95="","",IF(AND('miRNA Table'!$D$4="YES",'miRNA Table'!$D$6="YES"),Q95-Q$110,Q95))</f>
        <v>21.19</v>
      </c>
      <c r="AP95" s="149">
        <f>IF(R95="","",IF(AND('miRNA Table'!$D$4="YES",'miRNA Table'!$D$6="YES"),R95-R$110,R95))</f>
        <v>21.15</v>
      </c>
      <c r="AQ95" s="149">
        <f>IF(S95="","",IF(AND('miRNA Table'!$D$4="YES",'miRNA Table'!$D$6="YES"),S95-S$110,S95))</f>
        <v>21.43</v>
      </c>
      <c r="AR95" s="149" t="str">
        <f>IF(T95="","",IF(AND('miRNA Table'!$D$4="YES",'miRNA Table'!$D$6="YES"),T95-T$110,T95))</f>
        <v/>
      </c>
      <c r="AS95" s="149" t="str">
        <f>IF(U95="","",IF(AND('miRNA Table'!$D$4="YES",'miRNA Table'!$D$6="YES"),U95-U$110,U95))</f>
        <v/>
      </c>
      <c r="AT95" s="149" t="str">
        <f>IF(V95="","",IF(AND('miRNA Table'!$D$4="YES",'miRNA Table'!$D$6="YES"),V95-V$110,V95))</f>
        <v/>
      </c>
      <c r="AU95" s="149" t="str">
        <f>IF(W95="","",IF(AND('miRNA Table'!$D$4="YES",'miRNA Table'!$D$6="YES"),W95-W$110,W95))</f>
        <v/>
      </c>
      <c r="AV95" s="149" t="str">
        <f>IF(X95="","",IF(AND('miRNA Table'!$D$4="YES",'miRNA Table'!$D$6="YES"),X95-X$110,X95))</f>
        <v/>
      </c>
      <c r="AW95" s="149" t="str">
        <f>IF(Y95="","",IF(AND('miRNA Table'!$D$4="YES",'miRNA Table'!$D$6="YES"),Y95-Y$110,Y95))</f>
        <v/>
      </c>
      <c r="AX95" s="149" t="str">
        <f>IF(Z95="","",IF(AND('miRNA Table'!$D$4="YES",'miRNA Table'!$D$6="YES"),Z95-Z$110,Z95))</f>
        <v/>
      </c>
      <c r="AY95" s="149" t="str">
        <f>IF(AA95="","",IF(AND('miRNA Table'!$D$4="YES",'miRNA Table'!$D$6="YES"),AA95-AA$110,AA95))</f>
        <v/>
      </c>
      <c r="AZ95" s="150" t="str">
        <f>IF(AB95="","",IF(AND('miRNA Table'!$D$4="YES",'miRNA Table'!$D$6="YES"),AB95-AB$110,AB95))</f>
        <v/>
      </c>
      <c r="BY95" s="68" t="str">
        <f t="shared" si="77"/>
        <v>RNU6-6P</v>
      </c>
      <c r="BZ95" s="69" t="s">
        <v>116</v>
      </c>
      <c r="CA95" s="70">
        <f t="shared" si="78"/>
        <v>0.44833333333333059</v>
      </c>
      <c r="CB95" s="70">
        <f t="shared" si="79"/>
        <v>0.60333333333333528</v>
      </c>
      <c r="CC95" s="70">
        <f t="shared" si="80"/>
        <v>0.50666666666666771</v>
      </c>
      <c r="CD95" s="70" t="str">
        <f t="shared" si="81"/>
        <v/>
      </c>
      <c r="CE95" s="70" t="str">
        <f t="shared" si="82"/>
        <v/>
      </c>
      <c r="CF95" s="70" t="str">
        <f t="shared" si="83"/>
        <v/>
      </c>
      <c r="CG95" s="70" t="str">
        <f t="shared" si="84"/>
        <v/>
      </c>
      <c r="CH95" s="70" t="str">
        <f t="shared" si="85"/>
        <v/>
      </c>
      <c r="CI95" s="70" t="str">
        <f t="shared" si="86"/>
        <v/>
      </c>
      <c r="CJ95" s="70" t="str">
        <f t="shared" si="87"/>
        <v/>
      </c>
      <c r="CK95" s="70" t="str">
        <f t="shared" si="88"/>
        <v/>
      </c>
      <c r="CL95" s="70" t="str">
        <f t="shared" si="89"/>
        <v/>
      </c>
      <c r="CM95" s="70">
        <f t="shared" si="90"/>
        <v>1.336666666666666</v>
      </c>
      <c r="CN95" s="70">
        <f t="shared" si="91"/>
        <v>1.418333333333333</v>
      </c>
      <c r="CO95" s="70">
        <f t="shared" si="92"/>
        <v>1.5350000000000001</v>
      </c>
      <c r="CP95" s="70" t="str">
        <f t="shared" si="93"/>
        <v/>
      </c>
      <c r="CQ95" s="70" t="str">
        <f t="shared" si="94"/>
        <v/>
      </c>
      <c r="CR95" s="70" t="str">
        <f t="shared" si="95"/>
        <v/>
      </c>
      <c r="CS95" s="70" t="str">
        <f t="shared" si="96"/>
        <v/>
      </c>
      <c r="CT95" s="70" t="str">
        <f t="shared" si="97"/>
        <v/>
      </c>
      <c r="CU95" s="70" t="str">
        <f t="shared" si="98"/>
        <v/>
      </c>
      <c r="CV95" s="70" t="str">
        <f t="shared" si="99"/>
        <v/>
      </c>
      <c r="CW95" s="70" t="str">
        <f t="shared" si="100"/>
        <v/>
      </c>
      <c r="CX95" s="70" t="str">
        <f t="shared" si="101"/>
        <v/>
      </c>
      <c r="CY95" s="41">
        <f t="shared" si="102"/>
        <v>0.51944444444444449</v>
      </c>
      <c r="CZ95" s="41">
        <f t="shared" si="103"/>
        <v>1.4299999999999997</v>
      </c>
      <c r="DA95" s="71" t="str">
        <f t="shared" si="104"/>
        <v>RNU6-6P</v>
      </c>
      <c r="DB95" s="69" t="s">
        <v>211</v>
      </c>
      <c r="DC95" s="72">
        <f t="shared" si="67"/>
        <v>0.73288902571033554</v>
      </c>
      <c r="DD95" s="72">
        <f t="shared" si="68"/>
        <v>0.65823135972181612</v>
      </c>
      <c r="DE95" s="72">
        <f t="shared" si="69"/>
        <v>0.70384679201699429</v>
      </c>
      <c r="DF95" s="72" t="str">
        <f t="shared" si="70"/>
        <v/>
      </c>
      <c r="DG95" s="72" t="str">
        <f t="shared" si="71"/>
        <v/>
      </c>
      <c r="DH95" s="72" t="str">
        <f t="shared" si="72"/>
        <v/>
      </c>
      <c r="DI95" s="72" t="str">
        <f t="shared" si="73"/>
        <v/>
      </c>
      <c r="DJ95" s="72" t="str">
        <f t="shared" si="74"/>
        <v/>
      </c>
      <c r="DK95" s="72" t="str">
        <f t="shared" si="75"/>
        <v/>
      </c>
      <c r="DL95" s="72" t="str">
        <f t="shared" si="76"/>
        <v/>
      </c>
      <c r="DM95" s="72" t="str">
        <f t="shared" si="105"/>
        <v/>
      </c>
      <c r="DN95" s="72" t="str">
        <f t="shared" si="106"/>
        <v/>
      </c>
      <c r="DO95" s="72">
        <f t="shared" si="110"/>
        <v>0.39593440263986002</v>
      </c>
      <c r="DP95" s="72">
        <f t="shared" si="110"/>
        <v>0.3741442910239911</v>
      </c>
      <c r="DQ95" s="72">
        <f t="shared" si="110"/>
        <v>0.34507933834915727</v>
      </c>
      <c r="DR95" s="72" t="str">
        <f t="shared" si="110"/>
        <v/>
      </c>
      <c r="DS95" s="72" t="str">
        <f t="shared" si="110"/>
        <v/>
      </c>
      <c r="DT95" s="72" t="str">
        <f t="shared" si="110"/>
        <v/>
      </c>
      <c r="DU95" s="72" t="str">
        <f t="shared" si="110"/>
        <v/>
      </c>
      <c r="DV95" s="72" t="str">
        <f t="shared" si="110"/>
        <v/>
      </c>
      <c r="DW95" s="72" t="str">
        <f t="shared" si="111"/>
        <v/>
      </c>
      <c r="DX95" s="72" t="str">
        <f t="shared" si="111"/>
        <v/>
      </c>
      <c r="DY95" s="72" t="str">
        <f t="shared" si="107"/>
        <v/>
      </c>
      <c r="DZ95" s="72" t="str">
        <f t="shared" si="108"/>
        <v/>
      </c>
    </row>
    <row r="96" spans="1:130" ht="15" customHeight="1" x14ac:dyDescent="0.25">
      <c r="A96" s="76" t="str">
        <f>'miRNA Table'!B95</f>
        <v>miRTC1</v>
      </c>
      <c r="B96" s="69" t="s">
        <v>117</v>
      </c>
      <c r="C96" s="70">
        <f>IF('Test Sample Data'!C95="","",IF(SUM('Test Sample Data'!C$3:C$98)&gt;10,IF(AND(ISNUMBER('Test Sample Data'!C95),'Test Sample Data'!C95&lt;$C$108, 'Test Sample Data'!C95&gt;0),'Test Sample Data'!C95,$C$108),""))</f>
        <v>20.07</v>
      </c>
      <c r="D96" s="70">
        <f>IF('Test Sample Data'!D95="","",IF(SUM('Test Sample Data'!D$3:D$98)&gt;10,IF(AND(ISNUMBER('Test Sample Data'!D95),'Test Sample Data'!D95&lt;$C$108, 'Test Sample Data'!D95&gt;0),'Test Sample Data'!D95,$C$108),""))</f>
        <v>20.21</v>
      </c>
      <c r="E96" s="70">
        <f>IF('Test Sample Data'!E95="","",IF(SUM('Test Sample Data'!E$3:E$98)&gt;10,IF(AND(ISNUMBER('Test Sample Data'!E95),'Test Sample Data'!E95&lt;$C$108, 'Test Sample Data'!E95&gt;0),'Test Sample Data'!E95,$C$108),""))</f>
        <v>20.16</v>
      </c>
      <c r="F96" s="70" t="str">
        <f>IF('Test Sample Data'!F95="","",IF(SUM('Test Sample Data'!F$3:F$98)&gt;10,IF(AND(ISNUMBER('Test Sample Data'!F95),'Test Sample Data'!F95&lt;$C$108, 'Test Sample Data'!F95&gt;0),'Test Sample Data'!F95,$C$108),""))</f>
        <v/>
      </c>
      <c r="G96" s="70" t="str">
        <f>IF('Test Sample Data'!G95="","",IF(SUM('Test Sample Data'!G$3:G$98)&gt;10,IF(AND(ISNUMBER('Test Sample Data'!G95),'Test Sample Data'!G95&lt;$C$108, 'Test Sample Data'!G95&gt;0),'Test Sample Data'!G95,$C$108),""))</f>
        <v/>
      </c>
      <c r="H96" s="70" t="str">
        <f>IF('Test Sample Data'!H95="","",IF(SUM('Test Sample Data'!H$3:H$98)&gt;10,IF(AND(ISNUMBER('Test Sample Data'!H95),'Test Sample Data'!H95&lt;$C$108, 'Test Sample Data'!H95&gt;0),'Test Sample Data'!H95,$C$108),""))</f>
        <v/>
      </c>
      <c r="I96" s="70" t="str">
        <f>IF('Test Sample Data'!I95="","",IF(SUM('Test Sample Data'!I$3:I$98)&gt;10,IF(AND(ISNUMBER('Test Sample Data'!I95),'Test Sample Data'!I95&lt;$C$108, 'Test Sample Data'!I95&gt;0),'Test Sample Data'!I95,$C$108),""))</f>
        <v/>
      </c>
      <c r="J96" s="70" t="str">
        <f>IF('Test Sample Data'!J95="","",IF(SUM('Test Sample Data'!J$3:J$98)&gt;10,IF(AND(ISNUMBER('Test Sample Data'!J95),'Test Sample Data'!J95&lt;$C$108, 'Test Sample Data'!J95&gt;0),'Test Sample Data'!J95,$C$108),""))</f>
        <v/>
      </c>
      <c r="K96" s="70" t="str">
        <f>IF('Test Sample Data'!K95="","",IF(SUM('Test Sample Data'!K$3:K$98)&gt;10,IF(AND(ISNUMBER('Test Sample Data'!K95),'Test Sample Data'!K95&lt;$C$108, 'Test Sample Data'!K95&gt;0),'Test Sample Data'!K95,$C$108),""))</f>
        <v/>
      </c>
      <c r="L96" s="70" t="str">
        <f>IF('Test Sample Data'!L95="","",IF(SUM('Test Sample Data'!L$3:L$98)&gt;10,IF(AND(ISNUMBER('Test Sample Data'!L95),'Test Sample Data'!L95&lt;$C$108, 'Test Sample Data'!L95&gt;0),'Test Sample Data'!L95,$C$108),""))</f>
        <v/>
      </c>
      <c r="M96" s="70" t="str">
        <f>IF('Test Sample Data'!M95="","",IF(SUM('Test Sample Data'!M$3:M$98)&gt;10,IF(AND(ISNUMBER('Test Sample Data'!M95),'Test Sample Data'!M95&lt;$C$108, 'Test Sample Data'!M95&gt;0),'Test Sample Data'!M95,$C$108),""))</f>
        <v/>
      </c>
      <c r="N96" s="70" t="str">
        <f>IF('Test Sample Data'!N95="","",IF(SUM('Test Sample Data'!N$3:N$98)&gt;10,IF(AND(ISNUMBER('Test Sample Data'!N95),'Test Sample Data'!N95&lt;$C$108, 'Test Sample Data'!N95&gt;0),'Test Sample Data'!N95,$C$108),""))</f>
        <v/>
      </c>
      <c r="O96" s="69" t="str">
        <f>'miRNA Table'!B95</f>
        <v>miRTC1</v>
      </c>
      <c r="P96" s="69" t="s">
        <v>117</v>
      </c>
      <c r="Q96" s="70">
        <f>IF('Control Sample Data'!C95="","",IF(SUM('Control Sample Data'!C$3:C$98)&gt;10,IF(AND(ISNUMBER('Control Sample Data'!C95),'Control Sample Data'!C95&lt;$C$108, 'Control Sample Data'!C95&gt;0),'Control Sample Data'!C95,$C$108),""))</f>
        <v>21.36</v>
      </c>
      <c r="R96" s="70">
        <f>IF('Control Sample Data'!D95="","",IF(SUM('Control Sample Data'!D$3:D$98)&gt;10,IF(AND(ISNUMBER('Control Sample Data'!D95),'Control Sample Data'!D95&lt;$C$108, 'Control Sample Data'!D95&gt;0),'Control Sample Data'!D95,$C$108),""))</f>
        <v>21.23</v>
      </c>
      <c r="S96" s="70">
        <f>IF('Control Sample Data'!E95="","",IF(SUM('Control Sample Data'!E$3:E$98)&gt;10,IF(AND(ISNUMBER('Control Sample Data'!E95),'Control Sample Data'!E95&lt;$C$108, 'Control Sample Data'!E95&gt;0),'Control Sample Data'!E95,$C$108),""))</f>
        <v>21.56</v>
      </c>
      <c r="T96" s="70" t="str">
        <f>IF('Control Sample Data'!F95="","",IF(SUM('Control Sample Data'!F$3:F$98)&gt;10,IF(AND(ISNUMBER('Control Sample Data'!F95),'Control Sample Data'!F95&lt;$C$108, 'Control Sample Data'!F95&gt;0),'Control Sample Data'!F95,$C$108),""))</f>
        <v/>
      </c>
      <c r="U96" s="70" t="str">
        <f>IF('Control Sample Data'!G95="","",IF(SUM('Control Sample Data'!G$3:G$98)&gt;10,IF(AND(ISNUMBER('Control Sample Data'!G95),'Control Sample Data'!G95&lt;$C$108, 'Control Sample Data'!G95&gt;0),'Control Sample Data'!G95,$C$108),""))</f>
        <v/>
      </c>
      <c r="V96" s="70" t="str">
        <f>IF('Control Sample Data'!H95="","",IF(SUM('Control Sample Data'!H$3:H$98)&gt;10,IF(AND(ISNUMBER('Control Sample Data'!H95),'Control Sample Data'!H95&lt;$C$108, 'Control Sample Data'!H95&gt;0),'Control Sample Data'!H95,$C$108),""))</f>
        <v/>
      </c>
      <c r="W96" s="70" t="str">
        <f>IF('Control Sample Data'!I95="","",IF(SUM('Control Sample Data'!I$3:I$98)&gt;10,IF(AND(ISNUMBER('Control Sample Data'!I95),'Control Sample Data'!I95&lt;$C$108, 'Control Sample Data'!I95&gt;0),'Control Sample Data'!I95,$C$108),""))</f>
        <v/>
      </c>
      <c r="X96" s="70" t="str">
        <f>IF('Control Sample Data'!J95="","",IF(SUM('Control Sample Data'!J$3:J$98)&gt;10,IF(AND(ISNUMBER('Control Sample Data'!J95),'Control Sample Data'!J95&lt;$C$108, 'Control Sample Data'!J95&gt;0),'Control Sample Data'!J95,$C$108),""))</f>
        <v/>
      </c>
      <c r="Y96" s="70" t="str">
        <f>IF('Control Sample Data'!K95="","",IF(SUM('Control Sample Data'!K$3:K$98)&gt;10,IF(AND(ISNUMBER('Control Sample Data'!K95),'Control Sample Data'!K95&lt;$C$108, 'Control Sample Data'!K95&gt;0),'Control Sample Data'!K95,$C$108),""))</f>
        <v/>
      </c>
      <c r="Z96" s="70" t="str">
        <f>IF('Control Sample Data'!L95="","",IF(SUM('Control Sample Data'!L$3:L$98)&gt;10,IF(AND(ISNUMBER('Control Sample Data'!L95),'Control Sample Data'!L95&lt;$C$108, 'Control Sample Data'!L95&gt;0),'Control Sample Data'!L95,$C$108),""))</f>
        <v/>
      </c>
      <c r="AA96" s="70" t="str">
        <f>IF('Control Sample Data'!M95="","",IF(SUM('Control Sample Data'!M$3:M$98)&gt;10,IF(AND(ISNUMBER('Control Sample Data'!M95),'Control Sample Data'!M95&lt;$C$108, 'Control Sample Data'!M95&gt;0),'Control Sample Data'!M95,$C$108),""))</f>
        <v/>
      </c>
      <c r="AB96" s="137" t="str">
        <f>IF('Control Sample Data'!N95="","",IF(SUM('Control Sample Data'!N$3:N$98)&gt;10,IF(AND(ISNUMBER('Control Sample Data'!N95),'Control Sample Data'!N95&lt;$C$108, 'Control Sample Data'!N95&gt;0),'Control Sample Data'!N95,$C$108),""))</f>
        <v/>
      </c>
      <c r="AC96" s="142">
        <f>IF(C96="","",IF(AND('miRNA Table'!$D$4="YES",'miRNA Table'!$D$6="YES"),C96-C$110,C96))</f>
        <v>20.07</v>
      </c>
      <c r="AD96" s="143">
        <f>IF(D96="","",IF(AND('miRNA Table'!$D$4="YES",'miRNA Table'!$D$6="YES"),D96-D$110,D96))</f>
        <v>20.21</v>
      </c>
      <c r="AE96" s="143">
        <f>IF(E96="","",IF(AND('miRNA Table'!$D$4="YES",'miRNA Table'!$D$6="YES"),E96-E$110,E96))</f>
        <v>20.16</v>
      </c>
      <c r="AF96" s="143" t="str">
        <f>IF(F96="","",IF(AND('miRNA Table'!$D$4="YES",'miRNA Table'!$D$6="YES"),F96-F$110,F96))</f>
        <v/>
      </c>
      <c r="AG96" s="143" t="str">
        <f>IF(G96="","",IF(AND('miRNA Table'!$D$4="YES",'miRNA Table'!$D$6="YES"),G96-G$110,G96))</f>
        <v/>
      </c>
      <c r="AH96" s="143" t="str">
        <f>IF(H96="","",IF(AND('miRNA Table'!$D$4="YES",'miRNA Table'!$D$6="YES"),H96-H$110,H96))</f>
        <v/>
      </c>
      <c r="AI96" s="143" t="str">
        <f>IF(I96="","",IF(AND('miRNA Table'!$D$4="YES",'miRNA Table'!$D$6="YES"),I96-I$110,I96))</f>
        <v/>
      </c>
      <c r="AJ96" s="143" t="str">
        <f>IF(J96="","",IF(AND('miRNA Table'!$D$4="YES",'miRNA Table'!$D$6="YES"),J96-J$110,J96))</f>
        <v/>
      </c>
      <c r="AK96" s="143" t="str">
        <f>IF(K96="","",IF(AND('miRNA Table'!$D$4="YES",'miRNA Table'!$D$6="YES"),K96-K$110,K96))</f>
        <v/>
      </c>
      <c r="AL96" s="143" t="str">
        <f>IF(L96="","",IF(AND('miRNA Table'!$D$4="YES",'miRNA Table'!$D$6="YES"),L96-L$110,L96))</f>
        <v/>
      </c>
      <c r="AM96" s="143" t="str">
        <f>IF(M96="","",IF(AND('miRNA Table'!$D$4="YES",'miRNA Table'!$D$6="YES"),M96-M$110,M96))</f>
        <v/>
      </c>
      <c r="AN96" s="144" t="str">
        <f>IF(N96="","",IF(AND('miRNA Table'!$D$4="YES",'miRNA Table'!$D$6="YES"),N96-N$110,N96))</f>
        <v/>
      </c>
      <c r="AO96" s="148">
        <f>IF(Q96="","",IF(AND('miRNA Table'!$D$4="YES",'miRNA Table'!$D$6="YES"),Q96-Q$110,Q96))</f>
        <v>21.36</v>
      </c>
      <c r="AP96" s="149">
        <f>IF(R96="","",IF(AND('miRNA Table'!$D$4="YES",'miRNA Table'!$D$6="YES"),R96-R$110,R96))</f>
        <v>21.23</v>
      </c>
      <c r="AQ96" s="149">
        <f>IF(S96="","",IF(AND('miRNA Table'!$D$4="YES",'miRNA Table'!$D$6="YES"),S96-S$110,S96))</f>
        <v>21.56</v>
      </c>
      <c r="AR96" s="149" t="str">
        <f>IF(T96="","",IF(AND('miRNA Table'!$D$4="YES",'miRNA Table'!$D$6="YES"),T96-T$110,T96))</f>
        <v/>
      </c>
      <c r="AS96" s="149" t="str">
        <f>IF(U96="","",IF(AND('miRNA Table'!$D$4="YES",'miRNA Table'!$D$6="YES"),U96-U$110,U96))</f>
        <v/>
      </c>
      <c r="AT96" s="149" t="str">
        <f>IF(V96="","",IF(AND('miRNA Table'!$D$4="YES",'miRNA Table'!$D$6="YES"),V96-V$110,V96))</f>
        <v/>
      </c>
      <c r="AU96" s="149" t="str">
        <f>IF(W96="","",IF(AND('miRNA Table'!$D$4="YES",'miRNA Table'!$D$6="YES"),W96-W$110,W96))</f>
        <v/>
      </c>
      <c r="AV96" s="149" t="str">
        <f>IF(X96="","",IF(AND('miRNA Table'!$D$4="YES",'miRNA Table'!$D$6="YES"),X96-X$110,X96))</f>
        <v/>
      </c>
      <c r="AW96" s="149" t="str">
        <f>IF(Y96="","",IF(AND('miRNA Table'!$D$4="YES",'miRNA Table'!$D$6="YES"),Y96-Y$110,Y96))</f>
        <v/>
      </c>
      <c r="AX96" s="149" t="str">
        <f>IF(Z96="","",IF(AND('miRNA Table'!$D$4="YES",'miRNA Table'!$D$6="YES"),Z96-Z$110,Z96))</f>
        <v/>
      </c>
      <c r="AY96" s="149" t="str">
        <f>IF(AA96="","",IF(AND('miRNA Table'!$D$4="YES",'miRNA Table'!$D$6="YES"),AA96-AA$110,AA96))</f>
        <v/>
      </c>
      <c r="AZ96" s="150" t="str">
        <f>IF(AB96="","",IF(AND('miRNA Table'!$D$4="YES",'miRNA Table'!$D$6="YES"),AB96-AB$110,AB96))</f>
        <v/>
      </c>
      <c r="BY96" s="68" t="str">
        <f t="shared" si="77"/>
        <v>miRTC1</v>
      </c>
      <c r="BZ96" s="69" t="s">
        <v>117</v>
      </c>
      <c r="CA96" s="70">
        <f t="shared" si="78"/>
        <v>0.53833333333333044</v>
      </c>
      <c r="CB96" s="70">
        <f t="shared" si="79"/>
        <v>0.5833333333333357</v>
      </c>
      <c r="CC96" s="70">
        <f t="shared" si="80"/>
        <v>0.57666666666666799</v>
      </c>
      <c r="CD96" s="70" t="str">
        <f t="shared" si="81"/>
        <v/>
      </c>
      <c r="CE96" s="70" t="str">
        <f t="shared" si="82"/>
        <v/>
      </c>
      <c r="CF96" s="70" t="str">
        <f t="shared" si="83"/>
        <v/>
      </c>
      <c r="CG96" s="70" t="str">
        <f t="shared" si="84"/>
        <v/>
      </c>
      <c r="CH96" s="70" t="str">
        <f t="shared" si="85"/>
        <v/>
      </c>
      <c r="CI96" s="70" t="str">
        <f t="shared" si="86"/>
        <v/>
      </c>
      <c r="CJ96" s="70" t="str">
        <f t="shared" si="87"/>
        <v/>
      </c>
      <c r="CK96" s="70" t="str">
        <f t="shared" si="88"/>
        <v/>
      </c>
      <c r="CL96" s="70" t="str">
        <f t="shared" si="89"/>
        <v/>
      </c>
      <c r="CM96" s="70">
        <f t="shared" si="90"/>
        <v>1.5066666666666642</v>
      </c>
      <c r="CN96" s="70">
        <f t="shared" si="91"/>
        <v>1.4983333333333348</v>
      </c>
      <c r="CO96" s="70">
        <f t="shared" si="92"/>
        <v>1.6649999999999991</v>
      </c>
      <c r="CP96" s="70" t="str">
        <f t="shared" si="93"/>
        <v/>
      </c>
      <c r="CQ96" s="70" t="str">
        <f t="shared" si="94"/>
        <v/>
      </c>
      <c r="CR96" s="70" t="str">
        <f t="shared" si="95"/>
        <v/>
      </c>
      <c r="CS96" s="70" t="str">
        <f t="shared" si="96"/>
        <v/>
      </c>
      <c r="CT96" s="70" t="str">
        <f t="shared" si="97"/>
        <v/>
      </c>
      <c r="CU96" s="70" t="str">
        <f t="shared" si="98"/>
        <v/>
      </c>
      <c r="CV96" s="70" t="str">
        <f t="shared" si="99"/>
        <v/>
      </c>
      <c r="CW96" s="70" t="str">
        <f t="shared" si="100"/>
        <v/>
      </c>
      <c r="CX96" s="70" t="str">
        <f t="shared" si="101"/>
        <v/>
      </c>
      <c r="CY96" s="41">
        <f t="shared" si="102"/>
        <v>0.56611111111111134</v>
      </c>
      <c r="CZ96" s="41">
        <f t="shared" si="103"/>
        <v>1.556666666666666</v>
      </c>
      <c r="DA96" s="71" t="str">
        <f t="shared" si="104"/>
        <v>miRTC1</v>
      </c>
      <c r="DB96" s="69" t="s">
        <v>212</v>
      </c>
      <c r="DC96" s="72">
        <f t="shared" si="67"/>
        <v>0.68856591230415298</v>
      </c>
      <c r="DD96" s="72">
        <f t="shared" si="68"/>
        <v>0.66741992708501607</v>
      </c>
      <c r="DE96" s="72">
        <f t="shared" si="69"/>
        <v>0.67051119887671684</v>
      </c>
      <c r="DF96" s="72" t="str">
        <f t="shared" si="70"/>
        <v/>
      </c>
      <c r="DG96" s="72" t="str">
        <f t="shared" si="71"/>
        <v/>
      </c>
      <c r="DH96" s="72" t="str">
        <f t="shared" si="72"/>
        <v/>
      </c>
      <c r="DI96" s="72" t="str">
        <f t="shared" si="73"/>
        <v/>
      </c>
      <c r="DJ96" s="72" t="str">
        <f t="shared" si="74"/>
        <v/>
      </c>
      <c r="DK96" s="72" t="str">
        <f t="shared" si="75"/>
        <v/>
      </c>
      <c r="DL96" s="72" t="str">
        <f t="shared" si="76"/>
        <v/>
      </c>
      <c r="DM96" s="72" t="str">
        <f t="shared" si="105"/>
        <v/>
      </c>
      <c r="DN96" s="72" t="str">
        <f t="shared" si="106"/>
        <v/>
      </c>
      <c r="DO96" s="72">
        <f t="shared" si="110"/>
        <v>0.35192339600849804</v>
      </c>
      <c r="DP96" s="72">
        <f t="shared" si="110"/>
        <v>0.35396206750197301</v>
      </c>
      <c r="DQ96" s="72">
        <f t="shared" si="110"/>
        <v>0.31534435220781259</v>
      </c>
      <c r="DR96" s="72" t="str">
        <f t="shared" si="110"/>
        <v/>
      </c>
      <c r="DS96" s="72" t="str">
        <f t="shared" si="110"/>
        <v/>
      </c>
      <c r="DT96" s="72" t="str">
        <f t="shared" si="110"/>
        <v/>
      </c>
      <c r="DU96" s="72" t="str">
        <f t="shared" si="110"/>
        <v/>
      </c>
      <c r="DV96" s="72" t="str">
        <f t="shared" si="110"/>
        <v/>
      </c>
      <c r="DW96" s="72" t="str">
        <f t="shared" si="111"/>
        <v/>
      </c>
      <c r="DX96" s="72" t="str">
        <f t="shared" si="111"/>
        <v/>
      </c>
      <c r="DY96" s="72" t="str">
        <f t="shared" si="107"/>
        <v/>
      </c>
      <c r="DZ96" s="72" t="str">
        <f t="shared" si="108"/>
        <v/>
      </c>
    </row>
    <row r="97" spans="1:130" ht="15" customHeight="1" x14ac:dyDescent="0.25">
      <c r="A97" s="76" t="str">
        <f>'miRNA Table'!B96</f>
        <v>miRTC2</v>
      </c>
      <c r="B97" s="69" t="s">
        <v>118</v>
      </c>
      <c r="C97" s="70">
        <f>IF('Test Sample Data'!C96="","",IF(SUM('Test Sample Data'!C$3:C$98)&gt;10,IF(AND(ISNUMBER('Test Sample Data'!C96),'Test Sample Data'!C96&lt;$C$108, 'Test Sample Data'!C96&gt;0),'Test Sample Data'!C96,$C$108),""))</f>
        <v>18.350000000000001</v>
      </c>
      <c r="D97" s="70">
        <f>IF('Test Sample Data'!D96="","",IF(SUM('Test Sample Data'!D$3:D$98)&gt;10,IF(AND(ISNUMBER('Test Sample Data'!D96),'Test Sample Data'!D96&lt;$C$108, 'Test Sample Data'!D96&gt;0),'Test Sample Data'!D96,$C$108),""))</f>
        <v>18.11</v>
      </c>
      <c r="E97" s="70">
        <f>IF('Test Sample Data'!E96="","",IF(SUM('Test Sample Data'!E$3:E$98)&gt;10,IF(AND(ISNUMBER('Test Sample Data'!E96),'Test Sample Data'!E96&lt;$C$108, 'Test Sample Data'!E96&gt;0),'Test Sample Data'!E96,$C$108),""))</f>
        <v>18.100000000000001</v>
      </c>
      <c r="F97" s="70" t="str">
        <f>IF('Test Sample Data'!F96="","",IF(SUM('Test Sample Data'!F$3:F$98)&gt;10,IF(AND(ISNUMBER('Test Sample Data'!F96),'Test Sample Data'!F96&lt;$C$108, 'Test Sample Data'!F96&gt;0),'Test Sample Data'!F96,$C$108),""))</f>
        <v/>
      </c>
      <c r="G97" s="70" t="str">
        <f>IF('Test Sample Data'!G96="","",IF(SUM('Test Sample Data'!G$3:G$98)&gt;10,IF(AND(ISNUMBER('Test Sample Data'!G96),'Test Sample Data'!G96&lt;$C$108, 'Test Sample Data'!G96&gt;0),'Test Sample Data'!G96,$C$108),""))</f>
        <v/>
      </c>
      <c r="H97" s="70" t="str">
        <f>IF('Test Sample Data'!H96="","",IF(SUM('Test Sample Data'!H$3:H$98)&gt;10,IF(AND(ISNUMBER('Test Sample Data'!H96),'Test Sample Data'!H96&lt;$C$108, 'Test Sample Data'!H96&gt;0),'Test Sample Data'!H96,$C$108),""))</f>
        <v/>
      </c>
      <c r="I97" s="70" t="str">
        <f>IF('Test Sample Data'!I96="","",IF(SUM('Test Sample Data'!I$3:I$98)&gt;10,IF(AND(ISNUMBER('Test Sample Data'!I96),'Test Sample Data'!I96&lt;$C$108, 'Test Sample Data'!I96&gt;0),'Test Sample Data'!I96,$C$108),""))</f>
        <v/>
      </c>
      <c r="J97" s="70" t="str">
        <f>IF('Test Sample Data'!J96="","",IF(SUM('Test Sample Data'!J$3:J$98)&gt;10,IF(AND(ISNUMBER('Test Sample Data'!J96),'Test Sample Data'!J96&lt;$C$108, 'Test Sample Data'!J96&gt;0),'Test Sample Data'!J96,$C$108),""))</f>
        <v/>
      </c>
      <c r="K97" s="70" t="str">
        <f>IF('Test Sample Data'!K96="","",IF(SUM('Test Sample Data'!K$3:K$98)&gt;10,IF(AND(ISNUMBER('Test Sample Data'!K96),'Test Sample Data'!K96&lt;$C$108, 'Test Sample Data'!K96&gt;0),'Test Sample Data'!K96,$C$108),""))</f>
        <v/>
      </c>
      <c r="L97" s="70" t="str">
        <f>IF('Test Sample Data'!L96="","",IF(SUM('Test Sample Data'!L$3:L$98)&gt;10,IF(AND(ISNUMBER('Test Sample Data'!L96),'Test Sample Data'!L96&lt;$C$108, 'Test Sample Data'!L96&gt;0),'Test Sample Data'!L96,$C$108),""))</f>
        <v/>
      </c>
      <c r="M97" s="70" t="str">
        <f>IF('Test Sample Data'!M96="","",IF(SUM('Test Sample Data'!M$3:M$98)&gt;10,IF(AND(ISNUMBER('Test Sample Data'!M96),'Test Sample Data'!M96&lt;$C$108, 'Test Sample Data'!M96&gt;0),'Test Sample Data'!M96,$C$108),""))</f>
        <v/>
      </c>
      <c r="N97" s="70" t="str">
        <f>IF('Test Sample Data'!N96="","",IF(SUM('Test Sample Data'!N$3:N$98)&gt;10,IF(AND(ISNUMBER('Test Sample Data'!N96),'Test Sample Data'!N96&lt;$C$108, 'Test Sample Data'!N96&gt;0),'Test Sample Data'!N96,$C$108),""))</f>
        <v/>
      </c>
      <c r="O97" s="69" t="str">
        <f>'miRNA Table'!B96</f>
        <v>miRTC2</v>
      </c>
      <c r="P97" s="69" t="s">
        <v>118</v>
      </c>
      <c r="Q97" s="70">
        <f>IF('Control Sample Data'!C96="","",IF(SUM('Control Sample Data'!C$3:C$98)&gt;10,IF(AND(ISNUMBER('Control Sample Data'!C96),'Control Sample Data'!C96&lt;$C$108, 'Control Sample Data'!C96&gt;0),'Control Sample Data'!C96,$C$108),""))</f>
        <v>17.510000000000002</v>
      </c>
      <c r="R97" s="70">
        <f>IF('Control Sample Data'!D96="","",IF(SUM('Control Sample Data'!D$3:D$98)&gt;10,IF(AND(ISNUMBER('Control Sample Data'!D96),'Control Sample Data'!D96&lt;$C$108, 'Control Sample Data'!D96&gt;0),'Control Sample Data'!D96,$C$108),""))</f>
        <v>17.53</v>
      </c>
      <c r="S97" s="70">
        <f>IF('Control Sample Data'!E96="","",IF(SUM('Control Sample Data'!E$3:E$98)&gt;10,IF(AND(ISNUMBER('Control Sample Data'!E96),'Control Sample Data'!E96&lt;$C$108, 'Control Sample Data'!E96&gt;0),'Control Sample Data'!E96,$C$108),""))</f>
        <v>17.61</v>
      </c>
      <c r="T97" s="70" t="str">
        <f>IF('Control Sample Data'!F96="","",IF(SUM('Control Sample Data'!F$3:F$98)&gt;10,IF(AND(ISNUMBER('Control Sample Data'!F96),'Control Sample Data'!F96&lt;$C$108, 'Control Sample Data'!F96&gt;0),'Control Sample Data'!F96,$C$108),""))</f>
        <v/>
      </c>
      <c r="U97" s="70" t="str">
        <f>IF('Control Sample Data'!G96="","",IF(SUM('Control Sample Data'!G$3:G$98)&gt;10,IF(AND(ISNUMBER('Control Sample Data'!G96),'Control Sample Data'!G96&lt;$C$108, 'Control Sample Data'!G96&gt;0),'Control Sample Data'!G96,$C$108),""))</f>
        <v/>
      </c>
      <c r="V97" s="70" t="str">
        <f>IF('Control Sample Data'!H96="","",IF(SUM('Control Sample Data'!H$3:H$98)&gt;10,IF(AND(ISNUMBER('Control Sample Data'!H96),'Control Sample Data'!H96&lt;$C$108, 'Control Sample Data'!H96&gt;0),'Control Sample Data'!H96,$C$108),""))</f>
        <v/>
      </c>
      <c r="W97" s="70" t="str">
        <f>IF('Control Sample Data'!I96="","",IF(SUM('Control Sample Data'!I$3:I$98)&gt;10,IF(AND(ISNUMBER('Control Sample Data'!I96),'Control Sample Data'!I96&lt;$C$108, 'Control Sample Data'!I96&gt;0),'Control Sample Data'!I96,$C$108),""))</f>
        <v/>
      </c>
      <c r="X97" s="70" t="str">
        <f>IF('Control Sample Data'!J96="","",IF(SUM('Control Sample Data'!J$3:J$98)&gt;10,IF(AND(ISNUMBER('Control Sample Data'!J96),'Control Sample Data'!J96&lt;$C$108, 'Control Sample Data'!J96&gt;0),'Control Sample Data'!J96,$C$108),""))</f>
        <v/>
      </c>
      <c r="Y97" s="70" t="str">
        <f>IF('Control Sample Data'!K96="","",IF(SUM('Control Sample Data'!K$3:K$98)&gt;10,IF(AND(ISNUMBER('Control Sample Data'!K96),'Control Sample Data'!K96&lt;$C$108, 'Control Sample Data'!K96&gt;0),'Control Sample Data'!K96,$C$108),""))</f>
        <v/>
      </c>
      <c r="Z97" s="70" t="str">
        <f>IF('Control Sample Data'!L96="","",IF(SUM('Control Sample Data'!L$3:L$98)&gt;10,IF(AND(ISNUMBER('Control Sample Data'!L96),'Control Sample Data'!L96&lt;$C$108, 'Control Sample Data'!L96&gt;0),'Control Sample Data'!L96,$C$108),""))</f>
        <v/>
      </c>
      <c r="AA97" s="70" t="str">
        <f>IF('Control Sample Data'!M96="","",IF(SUM('Control Sample Data'!M$3:M$98)&gt;10,IF(AND(ISNUMBER('Control Sample Data'!M96),'Control Sample Data'!M96&lt;$C$108, 'Control Sample Data'!M96&gt;0),'Control Sample Data'!M96,$C$108),""))</f>
        <v/>
      </c>
      <c r="AB97" s="137" t="str">
        <f>IF('Control Sample Data'!N96="","",IF(SUM('Control Sample Data'!N$3:N$98)&gt;10,IF(AND(ISNUMBER('Control Sample Data'!N96),'Control Sample Data'!N96&lt;$C$108, 'Control Sample Data'!N96&gt;0),'Control Sample Data'!N96,$C$108),""))</f>
        <v/>
      </c>
      <c r="AC97" s="142">
        <f>IF(C97="","",IF(AND('miRNA Table'!$D$4="YES",'miRNA Table'!$D$6="YES"),C97-C$110,C97))</f>
        <v>18.350000000000001</v>
      </c>
      <c r="AD97" s="143">
        <f>IF(D97="","",IF(AND('miRNA Table'!$D$4="YES",'miRNA Table'!$D$6="YES"),D97-D$110,D97))</f>
        <v>18.11</v>
      </c>
      <c r="AE97" s="143">
        <f>IF(E97="","",IF(AND('miRNA Table'!$D$4="YES",'miRNA Table'!$D$6="YES"),E97-E$110,E97))</f>
        <v>18.100000000000001</v>
      </c>
      <c r="AF97" s="143" t="str">
        <f>IF(F97="","",IF(AND('miRNA Table'!$D$4="YES",'miRNA Table'!$D$6="YES"),F97-F$110,F97))</f>
        <v/>
      </c>
      <c r="AG97" s="143" t="str">
        <f>IF(G97="","",IF(AND('miRNA Table'!$D$4="YES",'miRNA Table'!$D$6="YES"),G97-G$110,G97))</f>
        <v/>
      </c>
      <c r="AH97" s="143" t="str">
        <f>IF(H97="","",IF(AND('miRNA Table'!$D$4="YES",'miRNA Table'!$D$6="YES"),H97-H$110,H97))</f>
        <v/>
      </c>
      <c r="AI97" s="143" t="str">
        <f>IF(I97="","",IF(AND('miRNA Table'!$D$4="YES",'miRNA Table'!$D$6="YES"),I97-I$110,I97))</f>
        <v/>
      </c>
      <c r="AJ97" s="143" t="str">
        <f>IF(J97="","",IF(AND('miRNA Table'!$D$4="YES",'miRNA Table'!$D$6="YES"),J97-J$110,J97))</f>
        <v/>
      </c>
      <c r="AK97" s="143" t="str">
        <f>IF(K97="","",IF(AND('miRNA Table'!$D$4="YES",'miRNA Table'!$D$6="YES"),K97-K$110,K97))</f>
        <v/>
      </c>
      <c r="AL97" s="143" t="str">
        <f>IF(L97="","",IF(AND('miRNA Table'!$D$4="YES",'miRNA Table'!$D$6="YES"),L97-L$110,L97))</f>
        <v/>
      </c>
      <c r="AM97" s="143" t="str">
        <f>IF(M97="","",IF(AND('miRNA Table'!$D$4="YES",'miRNA Table'!$D$6="YES"),M97-M$110,M97))</f>
        <v/>
      </c>
      <c r="AN97" s="144" t="str">
        <f>IF(N97="","",IF(AND('miRNA Table'!$D$4="YES",'miRNA Table'!$D$6="YES"),N97-N$110,N97))</f>
        <v/>
      </c>
      <c r="AO97" s="148">
        <f>IF(Q97="","",IF(AND('miRNA Table'!$D$4="YES",'miRNA Table'!$D$6="YES"),Q97-Q$110,Q97))</f>
        <v>17.510000000000002</v>
      </c>
      <c r="AP97" s="149">
        <f>IF(R97="","",IF(AND('miRNA Table'!$D$4="YES",'miRNA Table'!$D$6="YES"),R97-R$110,R97))</f>
        <v>17.53</v>
      </c>
      <c r="AQ97" s="149">
        <f>IF(S97="","",IF(AND('miRNA Table'!$D$4="YES",'miRNA Table'!$D$6="YES"),S97-S$110,S97))</f>
        <v>17.61</v>
      </c>
      <c r="AR97" s="149" t="str">
        <f>IF(T97="","",IF(AND('miRNA Table'!$D$4="YES",'miRNA Table'!$D$6="YES"),T97-T$110,T97))</f>
        <v/>
      </c>
      <c r="AS97" s="149" t="str">
        <f>IF(U97="","",IF(AND('miRNA Table'!$D$4="YES",'miRNA Table'!$D$6="YES"),U97-U$110,U97))</f>
        <v/>
      </c>
      <c r="AT97" s="149" t="str">
        <f>IF(V97="","",IF(AND('miRNA Table'!$D$4="YES",'miRNA Table'!$D$6="YES"),V97-V$110,V97))</f>
        <v/>
      </c>
      <c r="AU97" s="149" t="str">
        <f>IF(W97="","",IF(AND('miRNA Table'!$D$4="YES",'miRNA Table'!$D$6="YES"),W97-W$110,W97))</f>
        <v/>
      </c>
      <c r="AV97" s="149" t="str">
        <f>IF(X97="","",IF(AND('miRNA Table'!$D$4="YES",'miRNA Table'!$D$6="YES"),X97-X$110,X97))</f>
        <v/>
      </c>
      <c r="AW97" s="149" t="str">
        <f>IF(Y97="","",IF(AND('miRNA Table'!$D$4="YES",'miRNA Table'!$D$6="YES"),Y97-Y$110,Y97))</f>
        <v/>
      </c>
      <c r="AX97" s="149" t="str">
        <f>IF(Z97="","",IF(AND('miRNA Table'!$D$4="YES",'miRNA Table'!$D$6="YES"),Z97-Z$110,Z97))</f>
        <v/>
      </c>
      <c r="AY97" s="149" t="str">
        <f>IF(AA97="","",IF(AND('miRNA Table'!$D$4="YES",'miRNA Table'!$D$6="YES"),AA97-AA$110,AA97))</f>
        <v/>
      </c>
      <c r="AZ97" s="150" t="str">
        <f>IF(AB97="","",IF(AND('miRNA Table'!$D$4="YES",'miRNA Table'!$D$6="YES"),AB97-AB$110,AB97))</f>
        <v/>
      </c>
      <c r="BY97" s="68" t="str">
        <f t="shared" si="77"/>
        <v>miRTC2</v>
      </c>
      <c r="BZ97" s="69" t="s">
        <v>118</v>
      </c>
      <c r="CA97" s="70">
        <f t="shared" si="78"/>
        <v>-1.1816666666666684</v>
      </c>
      <c r="CB97" s="70">
        <f t="shared" si="79"/>
        <v>-1.5166666666666657</v>
      </c>
      <c r="CC97" s="70">
        <f t="shared" si="80"/>
        <v>-1.4833333333333307</v>
      </c>
      <c r="CD97" s="70" t="str">
        <f t="shared" si="81"/>
        <v/>
      </c>
      <c r="CE97" s="70" t="str">
        <f t="shared" si="82"/>
        <v/>
      </c>
      <c r="CF97" s="70" t="str">
        <f t="shared" si="83"/>
        <v/>
      </c>
      <c r="CG97" s="70" t="str">
        <f t="shared" si="84"/>
        <v/>
      </c>
      <c r="CH97" s="70" t="str">
        <f t="shared" si="85"/>
        <v/>
      </c>
      <c r="CI97" s="70" t="str">
        <f t="shared" si="86"/>
        <v/>
      </c>
      <c r="CJ97" s="70" t="str">
        <f t="shared" si="87"/>
        <v/>
      </c>
      <c r="CK97" s="70" t="str">
        <f t="shared" si="88"/>
        <v/>
      </c>
      <c r="CL97" s="70" t="str">
        <f t="shared" si="89"/>
        <v/>
      </c>
      <c r="CM97" s="70">
        <f t="shared" si="90"/>
        <v>-2.3433333333333337</v>
      </c>
      <c r="CN97" s="70">
        <f t="shared" si="91"/>
        <v>-2.2016666666666644</v>
      </c>
      <c r="CO97" s="70">
        <f t="shared" si="92"/>
        <v>-2.2850000000000001</v>
      </c>
      <c r="CP97" s="70" t="str">
        <f t="shared" si="93"/>
        <v/>
      </c>
      <c r="CQ97" s="70" t="str">
        <f t="shared" si="94"/>
        <v/>
      </c>
      <c r="CR97" s="70" t="str">
        <f t="shared" si="95"/>
        <v/>
      </c>
      <c r="CS97" s="70" t="str">
        <f t="shared" si="96"/>
        <v/>
      </c>
      <c r="CT97" s="70" t="str">
        <f t="shared" si="97"/>
        <v/>
      </c>
      <c r="CU97" s="70" t="str">
        <f t="shared" si="98"/>
        <v/>
      </c>
      <c r="CV97" s="70" t="str">
        <f t="shared" si="99"/>
        <v/>
      </c>
      <c r="CW97" s="70" t="str">
        <f t="shared" si="100"/>
        <v/>
      </c>
      <c r="CX97" s="70" t="str">
        <f t="shared" si="101"/>
        <v/>
      </c>
      <c r="CY97" s="41">
        <f t="shared" si="102"/>
        <v>-1.3938888888888883</v>
      </c>
      <c r="CZ97" s="41">
        <f t="shared" si="103"/>
        <v>-2.276666666666666</v>
      </c>
      <c r="DA97" s="71" t="str">
        <f t="shared" si="104"/>
        <v>miRTC2</v>
      </c>
      <c r="DB97" s="69" t="s">
        <v>213</v>
      </c>
      <c r="DC97" s="72">
        <f t="shared" si="67"/>
        <v>2.2683868006814061</v>
      </c>
      <c r="DD97" s="72">
        <f t="shared" si="68"/>
        <v>2.8612918648705148</v>
      </c>
      <c r="DE97" s="72">
        <f t="shared" si="69"/>
        <v>2.7959398683580332</v>
      </c>
      <c r="DF97" s="72" t="str">
        <f t="shared" si="70"/>
        <v/>
      </c>
      <c r="DG97" s="72" t="str">
        <f t="shared" si="71"/>
        <v/>
      </c>
      <c r="DH97" s="72" t="str">
        <f t="shared" si="72"/>
        <v/>
      </c>
      <c r="DI97" s="72" t="str">
        <f t="shared" si="73"/>
        <v/>
      </c>
      <c r="DJ97" s="72" t="str">
        <f t="shared" si="74"/>
        <v/>
      </c>
      <c r="DK97" s="72" t="str">
        <f t="shared" si="75"/>
        <v/>
      </c>
      <c r="DL97" s="72" t="str">
        <f t="shared" si="76"/>
        <v/>
      </c>
      <c r="DM97" s="72" t="str">
        <f t="shared" si="105"/>
        <v/>
      </c>
      <c r="DN97" s="72" t="str">
        <f t="shared" si="106"/>
        <v/>
      </c>
      <c r="DO97" s="72">
        <f t="shared" si="110"/>
        <v>5.0747379752997235</v>
      </c>
      <c r="DP97" s="72">
        <f t="shared" si="110"/>
        <v>4.6001046007629602</v>
      </c>
      <c r="DQ97" s="72">
        <f t="shared" si="110"/>
        <v>4.8736410547007649</v>
      </c>
      <c r="DR97" s="72" t="str">
        <f t="shared" si="110"/>
        <v/>
      </c>
      <c r="DS97" s="72" t="str">
        <f t="shared" si="110"/>
        <v/>
      </c>
      <c r="DT97" s="72" t="str">
        <f t="shared" si="110"/>
        <v/>
      </c>
      <c r="DU97" s="72" t="str">
        <f t="shared" si="110"/>
        <v/>
      </c>
      <c r="DV97" s="72" t="str">
        <f t="shared" si="110"/>
        <v/>
      </c>
      <c r="DW97" s="72" t="str">
        <f t="shared" si="111"/>
        <v/>
      </c>
      <c r="DX97" s="72" t="str">
        <f t="shared" si="111"/>
        <v/>
      </c>
      <c r="DY97" s="72" t="str">
        <f t="shared" si="107"/>
        <v/>
      </c>
      <c r="DZ97" s="72" t="str">
        <f t="shared" si="108"/>
        <v/>
      </c>
    </row>
    <row r="98" spans="1:130" ht="15" customHeight="1" x14ac:dyDescent="0.25">
      <c r="A98" s="76" t="str">
        <f>'miRNA Table'!B97</f>
        <v>PPC1</v>
      </c>
      <c r="B98" s="69" t="s">
        <v>119</v>
      </c>
      <c r="C98" s="70">
        <f>IF('Test Sample Data'!C97="","",IF(SUM('Test Sample Data'!C$3:C$98)&gt;10,IF(AND(ISNUMBER('Test Sample Data'!C97),'Test Sample Data'!C97&lt;$C$108, 'Test Sample Data'!C97&gt;0),'Test Sample Data'!C97,$C$108),""))</f>
        <v>18.190000000000001</v>
      </c>
      <c r="D98" s="70">
        <f>IF('Test Sample Data'!D97="","",IF(SUM('Test Sample Data'!D$3:D$98)&gt;10,IF(AND(ISNUMBER('Test Sample Data'!D97),'Test Sample Data'!D97&lt;$C$108, 'Test Sample Data'!D97&gt;0),'Test Sample Data'!D97,$C$108),""))</f>
        <v>18.12</v>
      </c>
      <c r="E98" s="70">
        <f>IF('Test Sample Data'!E97="","",IF(SUM('Test Sample Data'!E$3:E$98)&gt;10,IF(AND(ISNUMBER('Test Sample Data'!E97),'Test Sample Data'!E97&lt;$C$108, 'Test Sample Data'!E97&gt;0),'Test Sample Data'!E97,$C$108),""))</f>
        <v>18.09</v>
      </c>
      <c r="F98" s="70" t="str">
        <f>IF('Test Sample Data'!F97="","",IF(SUM('Test Sample Data'!F$3:F$98)&gt;10,IF(AND(ISNUMBER('Test Sample Data'!F97),'Test Sample Data'!F97&lt;$C$108, 'Test Sample Data'!F97&gt;0),'Test Sample Data'!F97,$C$108),""))</f>
        <v/>
      </c>
      <c r="G98" s="70" t="str">
        <f>IF('Test Sample Data'!G97="","",IF(SUM('Test Sample Data'!G$3:G$98)&gt;10,IF(AND(ISNUMBER('Test Sample Data'!G97),'Test Sample Data'!G97&lt;$C$108, 'Test Sample Data'!G97&gt;0),'Test Sample Data'!G97,$C$108),""))</f>
        <v/>
      </c>
      <c r="H98" s="70" t="str">
        <f>IF('Test Sample Data'!H97="","",IF(SUM('Test Sample Data'!H$3:H$98)&gt;10,IF(AND(ISNUMBER('Test Sample Data'!H97),'Test Sample Data'!H97&lt;$C$108, 'Test Sample Data'!H97&gt;0),'Test Sample Data'!H97,$C$108),""))</f>
        <v/>
      </c>
      <c r="I98" s="70" t="str">
        <f>IF('Test Sample Data'!I97="","",IF(SUM('Test Sample Data'!I$3:I$98)&gt;10,IF(AND(ISNUMBER('Test Sample Data'!I97),'Test Sample Data'!I97&lt;$C$108, 'Test Sample Data'!I97&gt;0),'Test Sample Data'!I97,$C$108),""))</f>
        <v/>
      </c>
      <c r="J98" s="70" t="str">
        <f>IF('Test Sample Data'!J97="","",IF(SUM('Test Sample Data'!J$3:J$98)&gt;10,IF(AND(ISNUMBER('Test Sample Data'!J97),'Test Sample Data'!J97&lt;$C$108, 'Test Sample Data'!J97&gt;0),'Test Sample Data'!J97,$C$108),""))</f>
        <v/>
      </c>
      <c r="K98" s="70" t="str">
        <f>IF('Test Sample Data'!K97="","",IF(SUM('Test Sample Data'!K$3:K$98)&gt;10,IF(AND(ISNUMBER('Test Sample Data'!K97),'Test Sample Data'!K97&lt;$C$108, 'Test Sample Data'!K97&gt;0),'Test Sample Data'!K97,$C$108),""))</f>
        <v/>
      </c>
      <c r="L98" s="70" t="str">
        <f>IF('Test Sample Data'!L97="","",IF(SUM('Test Sample Data'!L$3:L$98)&gt;10,IF(AND(ISNUMBER('Test Sample Data'!L97),'Test Sample Data'!L97&lt;$C$108, 'Test Sample Data'!L97&gt;0),'Test Sample Data'!L97,$C$108),""))</f>
        <v/>
      </c>
      <c r="M98" s="70" t="str">
        <f>IF('Test Sample Data'!M97="","",IF(SUM('Test Sample Data'!M$3:M$98)&gt;10,IF(AND(ISNUMBER('Test Sample Data'!M97),'Test Sample Data'!M97&lt;$C$108, 'Test Sample Data'!M97&gt;0),'Test Sample Data'!M97,$C$108),""))</f>
        <v/>
      </c>
      <c r="N98" s="70" t="str">
        <f>IF('Test Sample Data'!N97="","",IF(SUM('Test Sample Data'!N$3:N$98)&gt;10,IF(AND(ISNUMBER('Test Sample Data'!N97),'Test Sample Data'!N97&lt;$C$108, 'Test Sample Data'!N97&gt;0),'Test Sample Data'!N97,$C$108),""))</f>
        <v/>
      </c>
      <c r="O98" s="69" t="str">
        <f>'miRNA Table'!B97</f>
        <v>PPC1</v>
      </c>
      <c r="P98" s="69" t="s">
        <v>119</v>
      </c>
      <c r="Q98" s="70">
        <f>IF('Control Sample Data'!C97="","",IF(SUM('Control Sample Data'!C$3:C$98)&gt;10,IF(AND(ISNUMBER('Control Sample Data'!C97),'Control Sample Data'!C97&lt;$C$108, 'Control Sample Data'!C97&gt;0),'Control Sample Data'!C97,$C$108),""))</f>
        <v>17.64</v>
      </c>
      <c r="R98" s="70">
        <f>IF('Control Sample Data'!D97="","",IF(SUM('Control Sample Data'!D$3:D$98)&gt;10,IF(AND(ISNUMBER('Control Sample Data'!D97),'Control Sample Data'!D97&lt;$C$108, 'Control Sample Data'!D97&gt;0),'Control Sample Data'!D97,$C$108),""))</f>
        <v>17.41</v>
      </c>
      <c r="S98" s="70">
        <f>IF('Control Sample Data'!E97="","",IF(SUM('Control Sample Data'!E$3:E$98)&gt;10,IF(AND(ISNUMBER('Control Sample Data'!E97),'Control Sample Data'!E97&lt;$C$108, 'Control Sample Data'!E97&gt;0),'Control Sample Data'!E97,$C$108),""))</f>
        <v>17.54</v>
      </c>
      <c r="T98" s="70" t="str">
        <f>IF('Control Sample Data'!F97="","",IF(SUM('Control Sample Data'!F$3:F$98)&gt;10,IF(AND(ISNUMBER('Control Sample Data'!F97),'Control Sample Data'!F97&lt;$C$108, 'Control Sample Data'!F97&gt;0),'Control Sample Data'!F97,$C$108),""))</f>
        <v/>
      </c>
      <c r="U98" s="70" t="str">
        <f>IF('Control Sample Data'!G97="","",IF(SUM('Control Sample Data'!G$3:G$98)&gt;10,IF(AND(ISNUMBER('Control Sample Data'!G97),'Control Sample Data'!G97&lt;$C$108, 'Control Sample Data'!G97&gt;0),'Control Sample Data'!G97,$C$108),""))</f>
        <v/>
      </c>
      <c r="V98" s="70" t="str">
        <f>IF('Control Sample Data'!H97="","",IF(SUM('Control Sample Data'!H$3:H$98)&gt;10,IF(AND(ISNUMBER('Control Sample Data'!H97),'Control Sample Data'!H97&lt;$C$108, 'Control Sample Data'!H97&gt;0),'Control Sample Data'!H97,$C$108),""))</f>
        <v/>
      </c>
      <c r="W98" s="70" t="str">
        <f>IF('Control Sample Data'!I97="","",IF(SUM('Control Sample Data'!I$3:I$98)&gt;10,IF(AND(ISNUMBER('Control Sample Data'!I97),'Control Sample Data'!I97&lt;$C$108, 'Control Sample Data'!I97&gt;0),'Control Sample Data'!I97,$C$108),""))</f>
        <v/>
      </c>
      <c r="X98" s="70" t="str">
        <f>IF('Control Sample Data'!J97="","",IF(SUM('Control Sample Data'!J$3:J$98)&gt;10,IF(AND(ISNUMBER('Control Sample Data'!J97),'Control Sample Data'!J97&lt;$C$108, 'Control Sample Data'!J97&gt;0),'Control Sample Data'!J97,$C$108),""))</f>
        <v/>
      </c>
      <c r="Y98" s="70" t="str">
        <f>IF('Control Sample Data'!K97="","",IF(SUM('Control Sample Data'!K$3:K$98)&gt;10,IF(AND(ISNUMBER('Control Sample Data'!K97),'Control Sample Data'!K97&lt;$C$108, 'Control Sample Data'!K97&gt;0),'Control Sample Data'!K97,$C$108),""))</f>
        <v/>
      </c>
      <c r="Z98" s="70" t="str">
        <f>IF('Control Sample Data'!L97="","",IF(SUM('Control Sample Data'!L$3:L$98)&gt;10,IF(AND(ISNUMBER('Control Sample Data'!L97),'Control Sample Data'!L97&lt;$C$108, 'Control Sample Data'!L97&gt;0),'Control Sample Data'!L97,$C$108),""))</f>
        <v/>
      </c>
      <c r="AA98" s="70" t="str">
        <f>IF('Control Sample Data'!M97="","",IF(SUM('Control Sample Data'!M$3:M$98)&gt;10,IF(AND(ISNUMBER('Control Sample Data'!M97),'Control Sample Data'!M97&lt;$C$108, 'Control Sample Data'!M97&gt;0),'Control Sample Data'!M97,$C$108),""))</f>
        <v/>
      </c>
      <c r="AB98" s="137" t="str">
        <f>IF('Control Sample Data'!N97="","",IF(SUM('Control Sample Data'!N$3:N$98)&gt;10,IF(AND(ISNUMBER('Control Sample Data'!N97),'Control Sample Data'!N97&lt;$C$108, 'Control Sample Data'!N97&gt;0),'Control Sample Data'!N97,$C$108),""))</f>
        <v/>
      </c>
      <c r="AC98" s="142">
        <f>IF(C98="","",IF(AND('miRNA Table'!$D$4="YES",'miRNA Table'!$D$6="YES"),C98-C$110,C98))</f>
        <v>18.190000000000001</v>
      </c>
      <c r="AD98" s="143">
        <f>IF(D98="","",IF(AND('miRNA Table'!$D$4="YES",'miRNA Table'!$D$6="YES"),D98-D$110,D98))</f>
        <v>18.12</v>
      </c>
      <c r="AE98" s="143">
        <f>IF(E98="","",IF(AND('miRNA Table'!$D$4="YES",'miRNA Table'!$D$6="YES"),E98-E$110,E98))</f>
        <v>18.09</v>
      </c>
      <c r="AF98" s="143" t="str">
        <f>IF(F98="","",IF(AND('miRNA Table'!$D$4="YES",'miRNA Table'!$D$6="YES"),F98-F$110,F98))</f>
        <v/>
      </c>
      <c r="AG98" s="143" t="str">
        <f>IF(G98="","",IF(AND('miRNA Table'!$D$4="YES",'miRNA Table'!$D$6="YES"),G98-G$110,G98))</f>
        <v/>
      </c>
      <c r="AH98" s="143" t="str">
        <f>IF(H98="","",IF(AND('miRNA Table'!$D$4="YES",'miRNA Table'!$D$6="YES"),H98-H$110,H98))</f>
        <v/>
      </c>
      <c r="AI98" s="143" t="str">
        <f>IF(I98="","",IF(AND('miRNA Table'!$D$4="YES",'miRNA Table'!$D$6="YES"),I98-I$110,I98))</f>
        <v/>
      </c>
      <c r="AJ98" s="143" t="str">
        <f>IF(J98="","",IF(AND('miRNA Table'!$D$4="YES",'miRNA Table'!$D$6="YES"),J98-J$110,J98))</f>
        <v/>
      </c>
      <c r="AK98" s="143" t="str">
        <f>IF(K98="","",IF(AND('miRNA Table'!$D$4="YES",'miRNA Table'!$D$6="YES"),K98-K$110,K98))</f>
        <v/>
      </c>
      <c r="AL98" s="143" t="str">
        <f>IF(L98="","",IF(AND('miRNA Table'!$D$4="YES",'miRNA Table'!$D$6="YES"),L98-L$110,L98))</f>
        <v/>
      </c>
      <c r="AM98" s="143" t="str">
        <f>IF(M98="","",IF(AND('miRNA Table'!$D$4="YES",'miRNA Table'!$D$6="YES"),M98-M$110,M98))</f>
        <v/>
      </c>
      <c r="AN98" s="144" t="str">
        <f>IF(N98="","",IF(AND('miRNA Table'!$D$4="YES",'miRNA Table'!$D$6="YES"),N98-N$110,N98))</f>
        <v/>
      </c>
      <c r="AO98" s="148">
        <f>IF(Q98="","",IF(AND('miRNA Table'!$D$4="YES",'miRNA Table'!$D$6="YES"),Q98-Q$110,Q98))</f>
        <v>17.64</v>
      </c>
      <c r="AP98" s="149">
        <f>IF(R98="","",IF(AND('miRNA Table'!$D$4="YES",'miRNA Table'!$D$6="YES"),R98-R$110,R98))</f>
        <v>17.41</v>
      </c>
      <c r="AQ98" s="149">
        <f>IF(S98="","",IF(AND('miRNA Table'!$D$4="YES",'miRNA Table'!$D$6="YES"),S98-S$110,S98))</f>
        <v>17.54</v>
      </c>
      <c r="AR98" s="149" t="str">
        <f>IF(T98="","",IF(AND('miRNA Table'!$D$4="YES",'miRNA Table'!$D$6="YES"),T98-T$110,T98))</f>
        <v/>
      </c>
      <c r="AS98" s="149" t="str">
        <f>IF(U98="","",IF(AND('miRNA Table'!$D$4="YES",'miRNA Table'!$D$6="YES"),U98-U$110,U98))</f>
        <v/>
      </c>
      <c r="AT98" s="149" t="str">
        <f>IF(V98="","",IF(AND('miRNA Table'!$D$4="YES",'miRNA Table'!$D$6="YES"),V98-V$110,V98))</f>
        <v/>
      </c>
      <c r="AU98" s="149" t="str">
        <f>IF(W98="","",IF(AND('miRNA Table'!$D$4="YES",'miRNA Table'!$D$6="YES"),W98-W$110,W98))</f>
        <v/>
      </c>
      <c r="AV98" s="149" t="str">
        <f>IF(X98="","",IF(AND('miRNA Table'!$D$4="YES",'miRNA Table'!$D$6="YES"),X98-X$110,X98))</f>
        <v/>
      </c>
      <c r="AW98" s="149" t="str">
        <f>IF(Y98="","",IF(AND('miRNA Table'!$D$4="YES",'miRNA Table'!$D$6="YES"),Y98-Y$110,Y98))</f>
        <v/>
      </c>
      <c r="AX98" s="149" t="str">
        <f>IF(Z98="","",IF(AND('miRNA Table'!$D$4="YES",'miRNA Table'!$D$6="YES"),Z98-Z$110,Z98))</f>
        <v/>
      </c>
      <c r="AY98" s="149" t="str">
        <f>IF(AA98="","",IF(AND('miRNA Table'!$D$4="YES",'miRNA Table'!$D$6="YES"),AA98-AA$110,AA98))</f>
        <v/>
      </c>
      <c r="AZ98" s="150" t="str">
        <f>IF(AB98="","",IF(AND('miRNA Table'!$D$4="YES",'miRNA Table'!$D$6="YES"),AB98-AB$110,AB98))</f>
        <v/>
      </c>
      <c r="BY98" s="68" t="str">
        <f t="shared" si="77"/>
        <v>PPC1</v>
      </c>
      <c r="BZ98" s="69" t="s">
        <v>119</v>
      </c>
      <c r="CA98" s="70">
        <f t="shared" si="78"/>
        <v>-1.3416666666666686</v>
      </c>
      <c r="CB98" s="70">
        <f t="shared" si="79"/>
        <v>-1.5066666666666642</v>
      </c>
      <c r="CC98" s="70">
        <f t="shared" si="80"/>
        <v>-1.4933333333333323</v>
      </c>
      <c r="CD98" s="70" t="str">
        <f t="shared" si="81"/>
        <v/>
      </c>
      <c r="CE98" s="70" t="str">
        <f t="shared" si="82"/>
        <v/>
      </c>
      <c r="CF98" s="70" t="str">
        <f t="shared" si="83"/>
        <v/>
      </c>
      <c r="CG98" s="70" t="str">
        <f t="shared" si="84"/>
        <v/>
      </c>
      <c r="CH98" s="70" t="str">
        <f t="shared" si="85"/>
        <v/>
      </c>
      <c r="CI98" s="70" t="str">
        <f t="shared" si="86"/>
        <v/>
      </c>
      <c r="CJ98" s="70" t="str">
        <f t="shared" si="87"/>
        <v/>
      </c>
      <c r="CK98" s="70" t="str">
        <f t="shared" si="88"/>
        <v/>
      </c>
      <c r="CL98" s="70" t="str">
        <f t="shared" si="89"/>
        <v/>
      </c>
      <c r="CM98" s="70">
        <f t="shared" si="90"/>
        <v>-2.2133333333333347</v>
      </c>
      <c r="CN98" s="70">
        <f t="shared" si="91"/>
        <v>-2.3216666666666654</v>
      </c>
      <c r="CO98" s="70">
        <f t="shared" si="92"/>
        <v>-2.3550000000000004</v>
      </c>
      <c r="CP98" s="70" t="str">
        <f t="shared" si="93"/>
        <v/>
      </c>
      <c r="CQ98" s="70" t="str">
        <f t="shared" si="94"/>
        <v/>
      </c>
      <c r="CR98" s="70" t="str">
        <f t="shared" si="95"/>
        <v/>
      </c>
      <c r="CS98" s="70" t="str">
        <f t="shared" si="96"/>
        <v/>
      </c>
      <c r="CT98" s="70" t="str">
        <f t="shared" si="97"/>
        <v/>
      </c>
      <c r="CU98" s="70" t="str">
        <f t="shared" si="98"/>
        <v/>
      </c>
      <c r="CV98" s="70" t="str">
        <f t="shared" si="99"/>
        <v/>
      </c>
      <c r="CW98" s="70" t="str">
        <f t="shared" si="100"/>
        <v/>
      </c>
      <c r="CX98" s="70" t="str">
        <f t="shared" si="101"/>
        <v/>
      </c>
      <c r="CY98" s="41">
        <f t="shared" si="102"/>
        <v>-1.4472222222222217</v>
      </c>
      <c r="CZ98" s="41">
        <f t="shared" si="103"/>
        <v>-2.2966666666666669</v>
      </c>
      <c r="DA98" s="71" t="str">
        <f t="shared" si="104"/>
        <v>PPC1</v>
      </c>
      <c r="DB98" s="69" t="s">
        <v>214</v>
      </c>
      <c r="DC98" s="72">
        <f t="shared" si="67"/>
        <v>2.5344393965741276</v>
      </c>
      <c r="DD98" s="72">
        <f t="shared" si="68"/>
        <v>2.8415274782579463</v>
      </c>
      <c r="DE98" s="72">
        <f t="shared" si="69"/>
        <v>2.8153871680679767</v>
      </c>
      <c r="DF98" s="72" t="str">
        <f t="shared" si="70"/>
        <v/>
      </c>
      <c r="DG98" s="72" t="str">
        <f t="shared" si="71"/>
        <v/>
      </c>
      <c r="DH98" s="72" t="str">
        <f t="shared" si="72"/>
        <v/>
      </c>
      <c r="DI98" s="72" t="str">
        <f t="shared" si="73"/>
        <v/>
      </c>
      <c r="DJ98" s="72" t="str">
        <f t="shared" si="74"/>
        <v/>
      </c>
      <c r="DK98" s="72" t="str">
        <f t="shared" si="75"/>
        <v/>
      </c>
      <c r="DL98" s="72" t="str">
        <f t="shared" si="76"/>
        <v/>
      </c>
      <c r="DM98" s="72" t="str">
        <f t="shared" si="105"/>
        <v/>
      </c>
      <c r="DN98" s="72" t="str">
        <f t="shared" si="106"/>
        <v/>
      </c>
      <c r="DO98" s="72">
        <f t="shared" si="110"/>
        <v>4.637455163502362</v>
      </c>
      <c r="DP98" s="72">
        <f t="shared" si="110"/>
        <v>4.9990940409156277</v>
      </c>
      <c r="DQ98" s="72">
        <f t="shared" si="110"/>
        <v>5.1159423251097165</v>
      </c>
      <c r="DR98" s="72" t="str">
        <f t="shared" si="110"/>
        <v/>
      </c>
      <c r="DS98" s="72" t="str">
        <f t="shared" si="110"/>
        <v/>
      </c>
      <c r="DT98" s="72" t="str">
        <f t="shared" si="110"/>
        <v/>
      </c>
      <c r="DU98" s="72" t="str">
        <f t="shared" si="110"/>
        <v/>
      </c>
      <c r="DV98" s="72" t="str">
        <f t="shared" si="110"/>
        <v/>
      </c>
      <c r="DW98" s="72" t="str">
        <f t="shared" si="111"/>
        <v/>
      </c>
      <c r="DX98" s="72" t="str">
        <f t="shared" si="111"/>
        <v/>
      </c>
      <c r="DY98" s="72" t="str">
        <f t="shared" si="107"/>
        <v/>
      </c>
      <c r="DZ98" s="72" t="str">
        <f t="shared" si="108"/>
        <v/>
      </c>
    </row>
    <row r="99" spans="1:130" ht="15" customHeight="1" thickBot="1" x14ac:dyDescent="0.3">
      <c r="A99" s="77" t="str">
        <f>'miRNA Table'!B98</f>
        <v>PPC2</v>
      </c>
      <c r="B99" s="78" t="s">
        <v>12</v>
      </c>
      <c r="C99" s="79">
        <f>IF('Test Sample Data'!C98="","",IF(SUM('Test Sample Data'!C$3:C$98)&gt;10,IF(AND(ISNUMBER('Test Sample Data'!C98),'Test Sample Data'!C98&lt;$C$108, 'Test Sample Data'!C98&gt;0),'Test Sample Data'!C98,$C$108),""))</f>
        <v>18.649999999999999</v>
      </c>
      <c r="D99" s="79">
        <f>IF('Test Sample Data'!D98="","",IF(SUM('Test Sample Data'!D$3:D$98)&gt;10,IF(AND(ISNUMBER('Test Sample Data'!D98),'Test Sample Data'!D98&lt;$C$108, 'Test Sample Data'!D98&gt;0),'Test Sample Data'!D98,$C$108),""))</f>
        <v>18.149999999999999</v>
      </c>
      <c r="E99" s="79">
        <f>IF('Test Sample Data'!E98="","",IF(SUM('Test Sample Data'!E$3:E$98)&gt;10,IF(AND(ISNUMBER('Test Sample Data'!E98),'Test Sample Data'!E98&lt;$C$108, 'Test Sample Data'!E98&gt;0),'Test Sample Data'!E98,$C$108),""))</f>
        <v>18.239999999999998</v>
      </c>
      <c r="F99" s="79" t="str">
        <f>IF('Test Sample Data'!F98="","",IF(SUM('Test Sample Data'!F$3:F$98)&gt;10,IF(AND(ISNUMBER('Test Sample Data'!F98),'Test Sample Data'!F98&lt;$C$108, 'Test Sample Data'!F98&gt;0),'Test Sample Data'!F98,$C$108),""))</f>
        <v/>
      </c>
      <c r="G99" s="79" t="str">
        <f>IF('Test Sample Data'!G98="","",IF(SUM('Test Sample Data'!G$3:G$98)&gt;10,IF(AND(ISNUMBER('Test Sample Data'!G98),'Test Sample Data'!G98&lt;$C$108, 'Test Sample Data'!G98&gt;0),'Test Sample Data'!G98,$C$108),""))</f>
        <v/>
      </c>
      <c r="H99" s="79" t="str">
        <f>IF('Test Sample Data'!H98="","",IF(SUM('Test Sample Data'!H$3:H$98)&gt;10,IF(AND(ISNUMBER('Test Sample Data'!H98),'Test Sample Data'!H98&lt;$C$108, 'Test Sample Data'!H98&gt;0),'Test Sample Data'!H98,$C$108),""))</f>
        <v/>
      </c>
      <c r="I99" s="79" t="str">
        <f>IF('Test Sample Data'!I98="","",IF(SUM('Test Sample Data'!I$3:I$98)&gt;10,IF(AND(ISNUMBER('Test Sample Data'!I98),'Test Sample Data'!I98&lt;$C$108, 'Test Sample Data'!I98&gt;0),'Test Sample Data'!I98,$C$108),""))</f>
        <v/>
      </c>
      <c r="J99" s="79" t="str">
        <f>IF('Test Sample Data'!J98="","",IF(SUM('Test Sample Data'!J$3:J$98)&gt;10,IF(AND(ISNUMBER('Test Sample Data'!J98),'Test Sample Data'!J98&lt;$C$108, 'Test Sample Data'!J98&gt;0),'Test Sample Data'!J98,$C$108),""))</f>
        <v/>
      </c>
      <c r="K99" s="79" t="str">
        <f>IF('Test Sample Data'!K98="","",IF(SUM('Test Sample Data'!K$3:K$98)&gt;10,IF(AND(ISNUMBER('Test Sample Data'!K98),'Test Sample Data'!K98&lt;$C$108, 'Test Sample Data'!K98&gt;0),'Test Sample Data'!K98,$C$108),""))</f>
        <v/>
      </c>
      <c r="L99" s="79" t="str">
        <f>IF('Test Sample Data'!L98="","",IF(SUM('Test Sample Data'!L$3:L$98)&gt;10,IF(AND(ISNUMBER('Test Sample Data'!L98),'Test Sample Data'!L98&lt;$C$108, 'Test Sample Data'!L98&gt;0),'Test Sample Data'!L98,$C$108),""))</f>
        <v/>
      </c>
      <c r="M99" s="79" t="str">
        <f>IF('Test Sample Data'!M98="","",IF(SUM('Test Sample Data'!M$3:M$98)&gt;10,IF(AND(ISNUMBER('Test Sample Data'!M98),'Test Sample Data'!M98&lt;$C$108, 'Test Sample Data'!M98&gt;0),'Test Sample Data'!M98,$C$108),""))</f>
        <v/>
      </c>
      <c r="N99" s="79" t="str">
        <f>IF('Test Sample Data'!N98="","",IF(SUM('Test Sample Data'!N$3:N$98)&gt;10,IF(AND(ISNUMBER('Test Sample Data'!N98),'Test Sample Data'!N98&lt;$C$108, 'Test Sample Data'!N98&gt;0),'Test Sample Data'!N98,$C$108),""))</f>
        <v/>
      </c>
      <c r="O99" s="78" t="str">
        <f>'miRNA Table'!B98</f>
        <v>PPC2</v>
      </c>
      <c r="P99" s="78" t="s">
        <v>12</v>
      </c>
      <c r="Q99" s="79">
        <f>IF('Control Sample Data'!C98="","",IF(SUM('Control Sample Data'!C$3:C$98)&gt;10,IF(AND(ISNUMBER('Control Sample Data'!C98),'Control Sample Data'!C98&lt;$C$108, 'Control Sample Data'!C98&gt;0),'Control Sample Data'!C98,$C$108),""))</f>
        <v>17.899999999999999</v>
      </c>
      <c r="R99" s="79">
        <f>IF('Control Sample Data'!D98="","",IF(SUM('Control Sample Data'!D$3:D$98)&gt;10,IF(AND(ISNUMBER('Control Sample Data'!D98),'Control Sample Data'!D98&lt;$C$108, 'Control Sample Data'!D98&gt;0),'Control Sample Data'!D98,$C$108),""))</f>
        <v>17.93</v>
      </c>
      <c r="S99" s="79">
        <f>IF('Control Sample Data'!E98="","",IF(SUM('Control Sample Data'!E$3:E$98)&gt;10,IF(AND(ISNUMBER('Control Sample Data'!E98),'Control Sample Data'!E98&lt;$C$108, 'Control Sample Data'!E98&gt;0),'Control Sample Data'!E98,$C$108),""))</f>
        <v>17.66</v>
      </c>
      <c r="T99" s="79" t="str">
        <f>IF('Control Sample Data'!F98="","",IF(SUM('Control Sample Data'!F$3:F$98)&gt;10,IF(AND(ISNUMBER('Control Sample Data'!F98),'Control Sample Data'!F98&lt;$C$108, 'Control Sample Data'!F98&gt;0),'Control Sample Data'!F98,$C$108),""))</f>
        <v/>
      </c>
      <c r="U99" s="79" t="str">
        <f>IF('Control Sample Data'!G98="","",IF(SUM('Control Sample Data'!G$3:G$98)&gt;10,IF(AND(ISNUMBER('Control Sample Data'!G98),'Control Sample Data'!G98&lt;$C$108, 'Control Sample Data'!G98&gt;0),'Control Sample Data'!G98,$C$108),""))</f>
        <v/>
      </c>
      <c r="V99" s="79" t="str">
        <f>IF('Control Sample Data'!H98="","",IF(SUM('Control Sample Data'!H$3:H$98)&gt;10,IF(AND(ISNUMBER('Control Sample Data'!H98),'Control Sample Data'!H98&lt;$C$108, 'Control Sample Data'!H98&gt;0),'Control Sample Data'!H98,$C$108),""))</f>
        <v/>
      </c>
      <c r="W99" s="79" t="str">
        <f>IF('Control Sample Data'!I98="","",IF(SUM('Control Sample Data'!I$3:I$98)&gt;10,IF(AND(ISNUMBER('Control Sample Data'!I98),'Control Sample Data'!I98&lt;$C$108, 'Control Sample Data'!I98&gt;0),'Control Sample Data'!I98,$C$108),""))</f>
        <v/>
      </c>
      <c r="X99" s="79" t="str">
        <f>IF('Control Sample Data'!J98="","",IF(SUM('Control Sample Data'!J$3:J$98)&gt;10,IF(AND(ISNUMBER('Control Sample Data'!J98),'Control Sample Data'!J98&lt;$C$108, 'Control Sample Data'!J98&gt;0),'Control Sample Data'!J98,$C$108),""))</f>
        <v/>
      </c>
      <c r="Y99" s="79" t="str">
        <f>IF('Control Sample Data'!K98="","",IF(SUM('Control Sample Data'!K$3:K$98)&gt;10,IF(AND(ISNUMBER('Control Sample Data'!K98),'Control Sample Data'!K98&lt;$C$108, 'Control Sample Data'!K98&gt;0),'Control Sample Data'!K98,$C$108),""))</f>
        <v/>
      </c>
      <c r="Z99" s="79" t="str">
        <f>IF('Control Sample Data'!L98="","",IF(SUM('Control Sample Data'!L$3:L$98)&gt;10,IF(AND(ISNUMBER('Control Sample Data'!L98),'Control Sample Data'!L98&lt;$C$108, 'Control Sample Data'!L98&gt;0),'Control Sample Data'!L98,$C$108),""))</f>
        <v/>
      </c>
      <c r="AA99" s="79" t="str">
        <f>IF('Control Sample Data'!M98="","",IF(SUM('Control Sample Data'!M$3:M$98)&gt;10,IF(AND(ISNUMBER('Control Sample Data'!M98),'Control Sample Data'!M98&lt;$C$108, 'Control Sample Data'!M98&gt;0),'Control Sample Data'!M98,$C$108),""))</f>
        <v/>
      </c>
      <c r="AB99" s="138" t="str">
        <f>IF('Control Sample Data'!N98="","",IF(SUM('Control Sample Data'!N$3:N$98)&gt;10,IF(AND(ISNUMBER('Control Sample Data'!N98),'Control Sample Data'!N98&lt;$C$108, 'Control Sample Data'!N98&gt;0),'Control Sample Data'!N98,$C$108),""))</f>
        <v/>
      </c>
      <c r="AC99" s="145">
        <f>IF(C99="","",IF(AND('miRNA Table'!$D$4="YES",'miRNA Table'!$D$6="YES"),C99-C$110,C99))</f>
        <v>18.649999999999999</v>
      </c>
      <c r="AD99" s="146">
        <f>IF(D99="","",IF(AND('miRNA Table'!$D$4="YES",'miRNA Table'!$D$6="YES"),D99-D$110,D99))</f>
        <v>18.149999999999999</v>
      </c>
      <c r="AE99" s="146">
        <f>IF(E99="","",IF(AND('miRNA Table'!$D$4="YES",'miRNA Table'!$D$6="YES"),E99-E$110,E99))</f>
        <v>18.239999999999998</v>
      </c>
      <c r="AF99" s="146" t="str">
        <f>IF(F99="","",IF(AND('miRNA Table'!$D$4="YES",'miRNA Table'!$D$6="YES"),F99-F$110,F99))</f>
        <v/>
      </c>
      <c r="AG99" s="146" t="str">
        <f>IF(G99="","",IF(AND('miRNA Table'!$D$4="YES",'miRNA Table'!$D$6="YES"),G99-G$110,G99))</f>
        <v/>
      </c>
      <c r="AH99" s="146" t="str">
        <f>IF(H99="","",IF(AND('miRNA Table'!$D$4="YES",'miRNA Table'!$D$6="YES"),H99-H$110,H99))</f>
        <v/>
      </c>
      <c r="AI99" s="146" t="str">
        <f>IF(I99="","",IF(AND('miRNA Table'!$D$4="YES",'miRNA Table'!$D$6="YES"),I99-I$110,I99))</f>
        <v/>
      </c>
      <c r="AJ99" s="146" t="str">
        <f>IF(J99="","",IF(AND('miRNA Table'!$D$4="YES",'miRNA Table'!$D$6="YES"),J99-J$110,J99))</f>
        <v/>
      </c>
      <c r="AK99" s="146" t="str">
        <f>IF(K99="","",IF(AND('miRNA Table'!$D$4="YES",'miRNA Table'!$D$6="YES"),K99-K$110,K99))</f>
        <v/>
      </c>
      <c r="AL99" s="146" t="str">
        <f>IF(L99="","",IF(AND('miRNA Table'!$D$4="YES",'miRNA Table'!$D$6="YES"),L99-L$110,L99))</f>
        <v/>
      </c>
      <c r="AM99" s="146" t="str">
        <f>IF(M99="","",IF(AND('miRNA Table'!$D$4="YES",'miRNA Table'!$D$6="YES"),M99-M$110,M99))</f>
        <v/>
      </c>
      <c r="AN99" s="147" t="str">
        <f>IF(N99="","",IF(AND('miRNA Table'!$D$4="YES",'miRNA Table'!$D$6="YES"),N99-N$110,N99))</f>
        <v/>
      </c>
      <c r="AO99" s="151">
        <f>IF(Q99="","",IF(AND('miRNA Table'!$D$4="YES",'miRNA Table'!$D$6="YES"),Q99-Q$110,Q99))</f>
        <v>17.899999999999999</v>
      </c>
      <c r="AP99" s="152">
        <f>IF(R99="","",IF(AND('miRNA Table'!$D$4="YES",'miRNA Table'!$D$6="YES"),R99-R$110,R99))</f>
        <v>17.93</v>
      </c>
      <c r="AQ99" s="152">
        <f>IF(S99="","",IF(AND('miRNA Table'!$D$4="YES",'miRNA Table'!$D$6="YES"),S99-S$110,S99))</f>
        <v>17.66</v>
      </c>
      <c r="AR99" s="152" t="str">
        <f>IF(T99="","",IF(AND('miRNA Table'!$D$4="YES",'miRNA Table'!$D$6="YES"),T99-T$110,T99))</f>
        <v/>
      </c>
      <c r="AS99" s="152" t="str">
        <f>IF(U99="","",IF(AND('miRNA Table'!$D$4="YES",'miRNA Table'!$D$6="YES"),U99-U$110,U99))</f>
        <v/>
      </c>
      <c r="AT99" s="152" t="str">
        <f>IF(V99="","",IF(AND('miRNA Table'!$D$4="YES",'miRNA Table'!$D$6="YES"),V99-V$110,V99))</f>
        <v/>
      </c>
      <c r="AU99" s="152" t="str">
        <f>IF(W99="","",IF(AND('miRNA Table'!$D$4="YES",'miRNA Table'!$D$6="YES"),W99-W$110,W99))</f>
        <v/>
      </c>
      <c r="AV99" s="152" t="str">
        <f>IF(X99="","",IF(AND('miRNA Table'!$D$4="YES",'miRNA Table'!$D$6="YES"),X99-X$110,X99))</f>
        <v/>
      </c>
      <c r="AW99" s="152" t="str">
        <f>IF(Y99="","",IF(AND('miRNA Table'!$D$4="YES",'miRNA Table'!$D$6="YES"),Y99-Y$110,Y99))</f>
        <v/>
      </c>
      <c r="AX99" s="152" t="str">
        <f>IF(Z99="","",IF(AND('miRNA Table'!$D$4="YES",'miRNA Table'!$D$6="YES"),Z99-Z$110,Z99))</f>
        <v/>
      </c>
      <c r="AY99" s="152" t="str">
        <f>IF(AA99="","",IF(AND('miRNA Table'!$D$4="YES",'miRNA Table'!$D$6="YES"),AA99-AA$110,AA99))</f>
        <v/>
      </c>
      <c r="AZ99" s="153" t="str">
        <f>IF(AB99="","",IF(AND('miRNA Table'!$D$4="YES",'miRNA Table'!$D$6="YES"),AB99-AB$110,AB99))</f>
        <v/>
      </c>
      <c r="BY99" s="68" t="str">
        <f t="shared" si="77"/>
        <v>PPC2</v>
      </c>
      <c r="BZ99" s="69" t="s">
        <v>12</v>
      </c>
      <c r="CA99" s="70">
        <f t="shared" si="78"/>
        <v>-0.88166666666667126</v>
      </c>
      <c r="CB99" s="70">
        <f t="shared" si="79"/>
        <v>-1.4766666666666666</v>
      </c>
      <c r="CC99" s="70">
        <f t="shared" si="80"/>
        <v>-1.3433333333333337</v>
      </c>
      <c r="CD99" s="70" t="str">
        <f t="shared" si="81"/>
        <v/>
      </c>
      <c r="CE99" s="70" t="str">
        <f t="shared" si="82"/>
        <v/>
      </c>
      <c r="CF99" s="70" t="str">
        <f t="shared" si="83"/>
        <v/>
      </c>
      <c r="CG99" s="70" t="str">
        <f t="shared" si="84"/>
        <v/>
      </c>
      <c r="CH99" s="70" t="str">
        <f t="shared" si="85"/>
        <v/>
      </c>
      <c r="CI99" s="70" t="str">
        <f t="shared" si="86"/>
        <v/>
      </c>
      <c r="CJ99" s="70" t="str">
        <f t="shared" si="87"/>
        <v/>
      </c>
      <c r="CK99" s="70" t="str">
        <f t="shared" si="88"/>
        <v/>
      </c>
      <c r="CL99" s="70" t="str">
        <f t="shared" si="89"/>
        <v/>
      </c>
      <c r="CM99" s="70">
        <f t="shared" si="90"/>
        <v>-1.9533333333333367</v>
      </c>
      <c r="CN99" s="70">
        <f t="shared" si="91"/>
        <v>-1.8016666666666659</v>
      </c>
      <c r="CO99" s="70">
        <f t="shared" si="92"/>
        <v>-2.2349999999999994</v>
      </c>
      <c r="CP99" s="70" t="str">
        <f t="shared" si="93"/>
        <v/>
      </c>
      <c r="CQ99" s="70" t="str">
        <f t="shared" si="94"/>
        <v/>
      </c>
      <c r="CR99" s="70" t="str">
        <f t="shared" si="95"/>
        <v/>
      </c>
      <c r="CS99" s="70" t="str">
        <f t="shared" si="96"/>
        <v/>
      </c>
      <c r="CT99" s="70" t="str">
        <f t="shared" si="97"/>
        <v/>
      </c>
      <c r="CU99" s="70" t="str">
        <f t="shared" si="98"/>
        <v/>
      </c>
      <c r="CV99" s="70" t="str">
        <f t="shared" si="99"/>
        <v/>
      </c>
      <c r="CW99" s="70" t="str">
        <f t="shared" si="100"/>
        <v/>
      </c>
      <c r="CX99" s="70" t="str">
        <f t="shared" si="101"/>
        <v/>
      </c>
      <c r="CY99" s="41">
        <f t="shared" si="102"/>
        <v>-1.2338888888888906</v>
      </c>
      <c r="CZ99" s="41">
        <f t="shared" si="103"/>
        <v>-1.9966666666666673</v>
      </c>
      <c r="DA99" s="71" t="str">
        <f t="shared" si="104"/>
        <v>PPC2</v>
      </c>
      <c r="DB99" s="69" t="s">
        <v>215</v>
      </c>
      <c r="DC99" s="72">
        <f t="shared" si="67"/>
        <v>1.8425026147163301</v>
      </c>
      <c r="DD99" s="72">
        <f t="shared" si="68"/>
        <v>2.7830496883568321</v>
      </c>
      <c r="DE99" s="72">
        <f t="shared" si="69"/>
        <v>2.5373689876498617</v>
      </c>
      <c r="DF99" s="72" t="str">
        <f t="shared" si="70"/>
        <v/>
      </c>
      <c r="DG99" s="72" t="str">
        <f t="shared" si="71"/>
        <v/>
      </c>
      <c r="DH99" s="72" t="str">
        <f t="shared" si="72"/>
        <v/>
      </c>
      <c r="DI99" s="72" t="str">
        <f t="shared" si="73"/>
        <v/>
      </c>
      <c r="DJ99" s="72" t="str">
        <f t="shared" si="74"/>
        <v/>
      </c>
      <c r="DK99" s="72" t="str">
        <f t="shared" si="75"/>
        <v/>
      </c>
      <c r="DL99" s="72" t="str">
        <f t="shared" si="76"/>
        <v/>
      </c>
      <c r="DM99" s="72" t="str">
        <f t="shared" si="105"/>
        <v/>
      </c>
      <c r="DN99" s="72" t="str">
        <f t="shared" si="106"/>
        <v/>
      </c>
      <c r="DO99" s="72">
        <f t="shared" si="110"/>
        <v>3.8726827839315408</v>
      </c>
      <c r="DP99" s="72">
        <f t="shared" si="110"/>
        <v>3.4862273755285638</v>
      </c>
      <c r="DQ99" s="72">
        <f t="shared" si="110"/>
        <v>4.7076269488750677</v>
      </c>
      <c r="DR99" s="72" t="str">
        <f t="shared" si="110"/>
        <v/>
      </c>
      <c r="DS99" s="72" t="str">
        <f t="shared" si="110"/>
        <v/>
      </c>
      <c r="DT99" s="72" t="str">
        <f t="shared" si="110"/>
        <v/>
      </c>
      <c r="DU99" s="72" t="str">
        <f t="shared" si="110"/>
        <v/>
      </c>
      <c r="DV99" s="72" t="str">
        <f t="shared" si="110"/>
        <v/>
      </c>
      <c r="DW99" s="72" t="str">
        <f t="shared" si="111"/>
        <v/>
      </c>
      <c r="DX99" s="72" t="str">
        <f t="shared" si="111"/>
        <v/>
      </c>
      <c r="DY99" s="72" t="str">
        <f t="shared" si="107"/>
        <v/>
      </c>
      <c r="DZ99" s="72" t="str">
        <f t="shared" si="108"/>
        <v/>
      </c>
    </row>
    <row r="100" spans="1:130" ht="15" customHeight="1" thickBot="1" x14ac:dyDescent="0.3"/>
    <row r="101" spans="1:130" ht="15" customHeight="1" x14ac:dyDescent="0.25">
      <c r="A101" s="315" t="s">
        <v>414</v>
      </c>
      <c r="B101" s="316"/>
      <c r="C101" s="124">
        <f t="shared" ref="C101:C102" si="112">VLOOKUP($A101,$A$4:$AB$99,3,FALSE)</f>
        <v>14.21</v>
      </c>
      <c r="D101" s="75">
        <f t="shared" ref="D101:D102" si="113">VLOOKUP($A101,$A$4:$AB$99,4,FALSE)</f>
        <v>14.67</v>
      </c>
      <c r="E101" s="75">
        <f t="shared" ref="E101:E102" si="114">VLOOKUP($A101,$A$4:$AB$99,5,FALSE)</f>
        <v>14.65</v>
      </c>
      <c r="F101" s="75" t="str">
        <f t="shared" ref="F101:F102" si="115">VLOOKUP($A101,$A$4:$AB$99,6,FALSE)</f>
        <v/>
      </c>
      <c r="G101" s="75" t="str">
        <f t="shared" ref="G101:G102" si="116">VLOOKUP($A101,$A$4:$AB$99,7,FALSE)</f>
        <v/>
      </c>
      <c r="H101" s="75" t="str">
        <f t="shared" ref="H101:H102" si="117">VLOOKUP($A101,$A$4:$AB$99,8,FALSE)</f>
        <v/>
      </c>
      <c r="I101" s="75" t="str">
        <f t="shared" ref="I101:I102" si="118">VLOOKUP($A101,$A$4:$AB$99,9,FALSE)</f>
        <v/>
      </c>
      <c r="J101" s="75" t="str">
        <f t="shared" ref="J101:J102" si="119">VLOOKUP($A101,$A$4:$AB$99,10,FALSE)</f>
        <v/>
      </c>
      <c r="K101" s="75" t="str">
        <f t="shared" ref="K101:K102" si="120">VLOOKUP($A101,$A$4:$AB$99,11,FALSE)</f>
        <v/>
      </c>
      <c r="L101" s="75" t="str">
        <f t="shared" ref="L101:L102" si="121">VLOOKUP($A101,$A$4:$AB$99,12,FALSE)</f>
        <v/>
      </c>
      <c r="M101" s="75" t="str">
        <f t="shared" ref="M101:M102" si="122">VLOOKUP($A101,$A$4:$AB$99,13,FALSE)</f>
        <v/>
      </c>
      <c r="N101" s="117" t="str">
        <f t="shared" ref="N101:N102" si="123">VLOOKUP($A101,$A$4:$AB$99,14,FALSE)</f>
        <v/>
      </c>
      <c r="O101" s="315" t="s">
        <v>414</v>
      </c>
      <c r="P101" s="316"/>
      <c r="Q101" s="124">
        <f t="shared" ref="Q101:Q102" si="124">VLOOKUP($A101,$A$4:$AB$99,17,FALSE)</f>
        <v>14.08</v>
      </c>
      <c r="R101" s="75">
        <f t="shared" ref="R101:R102" si="125">VLOOKUP($A101,$A$4:$AB$99,18,FALSE)</f>
        <v>14.02</v>
      </c>
      <c r="S101" s="75">
        <f t="shared" ref="S101:S102" si="126">VLOOKUP($A101,$A$4:$AB$99,19,FALSE)</f>
        <v>14.13</v>
      </c>
      <c r="T101" s="75" t="str">
        <f t="shared" ref="T101:T102" si="127">VLOOKUP($A101,$A$4:$AB$99,20,FALSE)</f>
        <v/>
      </c>
      <c r="U101" s="75" t="str">
        <f t="shared" ref="U101:U102" si="128">VLOOKUP($A101,$A$4:$AB$99,21,FALSE)</f>
        <v/>
      </c>
      <c r="V101" s="75" t="str">
        <f t="shared" ref="V101:V102" si="129">VLOOKUP($A101,$A$4:$AB$99,22,FALSE)</f>
        <v/>
      </c>
      <c r="W101" s="75" t="str">
        <f t="shared" ref="W101:W102" si="130">VLOOKUP($A101,$A$4:$AB$99,23,FALSE)</f>
        <v/>
      </c>
      <c r="X101" s="75" t="str">
        <f t="shared" ref="X101:X102" si="131">VLOOKUP($A101,$A$4:$AB$99,24,FALSE)</f>
        <v/>
      </c>
      <c r="Y101" s="75" t="str">
        <f t="shared" ref="Y101:Y102" si="132">VLOOKUP($A101,$A$4:$AB$99,25,FALSE)</f>
        <v/>
      </c>
      <c r="Z101" s="75" t="str">
        <f t="shared" ref="Z101:Z102" si="133">VLOOKUP($A101,$A$4:$AB$99,26,FALSE)</f>
        <v/>
      </c>
      <c r="AA101" s="75" t="str">
        <f t="shared" ref="AA101:AA102" si="134">VLOOKUP($A101,$A$4:$AB$99,27,FALSE)</f>
        <v/>
      </c>
      <c r="AB101" s="117" t="str">
        <f t="shared" ref="AB101:AB102" si="135">VLOOKUP($A101,$A$4:$AB$99,28,FALSE)</f>
        <v/>
      </c>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row>
    <row r="102" spans="1:130" ht="15" customHeight="1" x14ac:dyDescent="0.25">
      <c r="A102" s="319" t="s">
        <v>415</v>
      </c>
      <c r="B102" s="320"/>
      <c r="C102" s="125">
        <f t="shared" si="112"/>
        <v>14.86</v>
      </c>
      <c r="D102" s="120">
        <f t="shared" si="113"/>
        <v>14.82</v>
      </c>
      <c r="E102" s="120">
        <f t="shared" si="114"/>
        <v>14.68</v>
      </c>
      <c r="F102" s="120" t="str">
        <f t="shared" si="115"/>
        <v/>
      </c>
      <c r="G102" s="120" t="str">
        <f t="shared" si="116"/>
        <v/>
      </c>
      <c r="H102" s="120" t="str">
        <f t="shared" si="117"/>
        <v/>
      </c>
      <c r="I102" s="120" t="str">
        <f t="shared" si="118"/>
        <v/>
      </c>
      <c r="J102" s="120" t="str">
        <f t="shared" si="119"/>
        <v/>
      </c>
      <c r="K102" s="120" t="str">
        <f t="shared" si="120"/>
        <v/>
      </c>
      <c r="L102" s="120" t="str">
        <f t="shared" si="121"/>
        <v/>
      </c>
      <c r="M102" s="120" t="str">
        <f t="shared" si="122"/>
        <v/>
      </c>
      <c r="N102" s="121" t="str">
        <f t="shared" si="123"/>
        <v/>
      </c>
      <c r="O102" s="319" t="s">
        <v>415</v>
      </c>
      <c r="P102" s="320"/>
      <c r="Q102" s="125">
        <f t="shared" si="124"/>
        <v>14.84</v>
      </c>
      <c r="R102" s="120">
        <f t="shared" si="125"/>
        <v>14.04</v>
      </c>
      <c r="S102" s="120">
        <f t="shared" si="126"/>
        <v>14.1</v>
      </c>
      <c r="T102" s="120" t="str">
        <f t="shared" si="127"/>
        <v/>
      </c>
      <c r="U102" s="120" t="str">
        <f t="shared" si="128"/>
        <v/>
      </c>
      <c r="V102" s="120" t="str">
        <f t="shared" si="129"/>
        <v/>
      </c>
      <c r="W102" s="120" t="str">
        <f t="shared" si="130"/>
        <v/>
      </c>
      <c r="X102" s="120" t="str">
        <f t="shared" si="131"/>
        <v/>
      </c>
      <c r="Y102" s="120" t="str">
        <f t="shared" si="132"/>
        <v/>
      </c>
      <c r="Z102" s="120" t="str">
        <f t="shared" si="133"/>
        <v/>
      </c>
      <c r="AA102" s="120" t="str">
        <f t="shared" si="134"/>
        <v/>
      </c>
      <c r="AB102" s="121" t="str">
        <f t="shared" si="135"/>
        <v/>
      </c>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row>
    <row r="103" spans="1:130" ht="15" customHeight="1" x14ac:dyDescent="0.25">
      <c r="A103" s="319" t="s">
        <v>399</v>
      </c>
      <c r="B103" s="320"/>
      <c r="C103" s="125">
        <f>VLOOKUP($A103,$A$4:$AB$99,3,FALSE)</f>
        <v>20.07</v>
      </c>
      <c r="D103" s="120">
        <f>VLOOKUP($A103,$A$4:$AB$99,4,FALSE)</f>
        <v>20.21</v>
      </c>
      <c r="E103" s="120">
        <f>VLOOKUP($A103,$A$4:$AB$99,5,FALSE)</f>
        <v>20.16</v>
      </c>
      <c r="F103" s="120" t="str">
        <f>VLOOKUP($A103,$A$4:$AB$99,6,FALSE)</f>
        <v/>
      </c>
      <c r="G103" s="120" t="str">
        <f>VLOOKUP($A103,$A$4:$AB$99,7,FALSE)</f>
        <v/>
      </c>
      <c r="H103" s="120" t="str">
        <f>VLOOKUP($A103,$A$4:$AB$99,8,FALSE)</f>
        <v/>
      </c>
      <c r="I103" s="120" t="str">
        <f>VLOOKUP($A103,$A$4:$AB$99,9,FALSE)</f>
        <v/>
      </c>
      <c r="J103" s="120" t="str">
        <f>VLOOKUP($A103,$A$4:$AB$99,10,FALSE)</f>
        <v/>
      </c>
      <c r="K103" s="120" t="str">
        <f>VLOOKUP($A103,$A$4:$AB$99,11,FALSE)</f>
        <v/>
      </c>
      <c r="L103" s="120" t="str">
        <f>VLOOKUP($A103,$A$4:$AB$99,12,FALSE)</f>
        <v/>
      </c>
      <c r="M103" s="120" t="str">
        <f>VLOOKUP($A103,$A$4:$AB$99,13,FALSE)</f>
        <v/>
      </c>
      <c r="N103" s="121" t="str">
        <f>VLOOKUP($A103,$A$4:$AB$99,14,FALSE)</f>
        <v/>
      </c>
      <c r="O103" s="319" t="s">
        <v>399</v>
      </c>
      <c r="P103" s="320"/>
      <c r="Q103" s="125">
        <f>VLOOKUP($A103,$A$4:$AB$99,17,FALSE)</f>
        <v>21.36</v>
      </c>
      <c r="R103" s="120">
        <f>VLOOKUP($A103,$A$4:$AB$99,18,FALSE)</f>
        <v>21.23</v>
      </c>
      <c r="S103" s="120">
        <f>VLOOKUP($A103,$A$4:$AB$99,19,FALSE)</f>
        <v>21.56</v>
      </c>
      <c r="T103" s="120" t="str">
        <f>VLOOKUP($A103,$A$4:$AB$99,20,FALSE)</f>
        <v/>
      </c>
      <c r="U103" s="120" t="str">
        <f>VLOOKUP($A103,$A$4:$AB$99,21,FALSE)</f>
        <v/>
      </c>
      <c r="V103" s="120" t="str">
        <f>VLOOKUP($A103,$A$4:$AB$99,22,FALSE)</f>
        <v/>
      </c>
      <c r="W103" s="120" t="str">
        <f>VLOOKUP($A103,$A$4:$AB$99,23,FALSE)</f>
        <v/>
      </c>
      <c r="X103" s="120" t="str">
        <f>VLOOKUP($A103,$A$4:$AB$99,24,FALSE)</f>
        <v/>
      </c>
      <c r="Y103" s="120" t="str">
        <f>VLOOKUP($A103,$A$4:$AB$99,25,FALSE)</f>
        <v/>
      </c>
      <c r="Z103" s="120" t="str">
        <f>VLOOKUP($A103,$A$4:$AB$99,26,FALSE)</f>
        <v/>
      </c>
      <c r="AA103" s="120" t="str">
        <f>VLOOKUP($A103,$A$4:$AB$99,27,FALSE)</f>
        <v/>
      </c>
      <c r="AB103" s="121" t="str">
        <f>VLOOKUP($A103,$A$4:$AB$99,28,FALSE)</f>
        <v/>
      </c>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row>
    <row r="104" spans="1:130" ht="15" customHeight="1" x14ac:dyDescent="0.25">
      <c r="A104" s="319" t="s">
        <v>400</v>
      </c>
      <c r="B104" s="320"/>
      <c r="C104" s="125">
        <f>VLOOKUP($A104,$A$4:$AB$99,3,FALSE)</f>
        <v>18.350000000000001</v>
      </c>
      <c r="D104" s="120">
        <f>VLOOKUP($A104,$A$4:$AB$99,4,FALSE)</f>
        <v>18.11</v>
      </c>
      <c r="E104" s="120">
        <f>VLOOKUP($A104,$A$4:$AB$99,5,FALSE)</f>
        <v>18.100000000000001</v>
      </c>
      <c r="F104" s="120" t="str">
        <f>VLOOKUP($A104,$A$4:$AB$99,6,FALSE)</f>
        <v/>
      </c>
      <c r="G104" s="120" t="str">
        <f>VLOOKUP($A104,$A$4:$AB$99,7,FALSE)</f>
        <v/>
      </c>
      <c r="H104" s="120" t="str">
        <f>VLOOKUP($A104,$A$4:$AB$99,8,FALSE)</f>
        <v/>
      </c>
      <c r="I104" s="120" t="str">
        <f>VLOOKUP($A104,$A$4:$AB$99,9,FALSE)</f>
        <v/>
      </c>
      <c r="J104" s="120" t="str">
        <f>VLOOKUP($A104,$A$4:$AB$99,10,FALSE)</f>
        <v/>
      </c>
      <c r="K104" s="120" t="str">
        <f>VLOOKUP($A104,$A$4:$AB$99,11,FALSE)</f>
        <v/>
      </c>
      <c r="L104" s="120" t="str">
        <f>VLOOKUP($A104,$A$4:$AB$99,12,FALSE)</f>
        <v/>
      </c>
      <c r="M104" s="120" t="str">
        <f>VLOOKUP($A104,$A$4:$AB$99,13,FALSE)</f>
        <v/>
      </c>
      <c r="N104" s="121" t="str">
        <f>VLOOKUP($A104,$A$4:$AB$99,14,FALSE)</f>
        <v/>
      </c>
      <c r="O104" s="319" t="s">
        <v>400</v>
      </c>
      <c r="P104" s="320"/>
      <c r="Q104" s="125">
        <f t="shared" ref="Q104:Q106" si="136">VLOOKUP($A104,$A$4:$AB$99,17,FALSE)</f>
        <v>17.510000000000002</v>
      </c>
      <c r="R104" s="120">
        <f t="shared" ref="R104:R106" si="137">VLOOKUP($A104,$A$4:$AB$99,18,FALSE)</f>
        <v>17.53</v>
      </c>
      <c r="S104" s="120">
        <f t="shared" ref="S104:S106" si="138">VLOOKUP($A104,$A$4:$AB$99,19,FALSE)</f>
        <v>17.61</v>
      </c>
      <c r="T104" s="120" t="str">
        <f t="shared" ref="T104:T106" si="139">VLOOKUP($A104,$A$4:$AB$99,20,FALSE)</f>
        <v/>
      </c>
      <c r="U104" s="120" t="str">
        <f t="shared" ref="U104:U106" si="140">VLOOKUP($A104,$A$4:$AB$99,21,FALSE)</f>
        <v/>
      </c>
      <c r="V104" s="120" t="str">
        <f t="shared" ref="V104:V106" si="141">VLOOKUP($A104,$A$4:$AB$99,22,FALSE)</f>
        <v/>
      </c>
      <c r="W104" s="120" t="str">
        <f t="shared" ref="W104:W106" si="142">VLOOKUP($A104,$A$4:$AB$99,23,FALSE)</f>
        <v/>
      </c>
      <c r="X104" s="120" t="str">
        <f t="shared" ref="X104:X106" si="143">VLOOKUP($A104,$A$4:$AB$99,24,FALSE)</f>
        <v/>
      </c>
      <c r="Y104" s="120" t="str">
        <f t="shared" ref="Y104:Y106" si="144">VLOOKUP($A104,$A$4:$AB$99,25,FALSE)</f>
        <v/>
      </c>
      <c r="Z104" s="120" t="str">
        <f t="shared" ref="Z104:Z106" si="145">VLOOKUP($A104,$A$4:$AB$99,26,FALSE)</f>
        <v/>
      </c>
      <c r="AA104" s="120" t="str">
        <f t="shared" ref="AA104:AA106" si="146">VLOOKUP($A104,$A$4:$AB$99,27,FALSE)</f>
        <v/>
      </c>
      <c r="AB104" s="121" t="str">
        <f t="shared" ref="AB104:AB106" si="147">VLOOKUP($A104,$A$4:$AB$99,28,FALSE)</f>
        <v/>
      </c>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row>
    <row r="105" spans="1:130" ht="15" customHeight="1" x14ac:dyDescent="0.25">
      <c r="A105" s="319" t="s">
        <v>397</v>
      </c>
      <c r="B105" s="320"/>
      <c r="C105" s="125">
        <f>VLOOKUP($A105,$A$4:$AB$99,3,FALSE)</f>
        <v>18.190000000000001</v>
      </c>
      <c r="D105" s="120">
        <f>VLOOKUP($A105,$A$4:$AB$99,4,FALSE)</f>
        <v>18.12</v>
      </c>
      <c r="E105" s="120">
        <f>VLOOKUP($A105,$A$4:$AB$99,5,FALSE)</f>
        <v>18.09</v>
      </c>
      <c r="F105" s="120" t="str">
        <f>VLOOKUP($A105,$A$4:$AB$99,6,FALSE)</f>
        <v/>
      </c>
      <c r="G105" s="120" t="str">
        <f>VLOOKUP($A105,$A$4:$AB$99,7,FALSE)</f>
        <v/>
      </c>
      <c r="H105" s="120" t="str">
        <f>VLOOKUP($A105,$A$4:$AB$99,8,FALSE)</f>
        <v/>
      </c>
      <c r="I105" s="120" t="str">
        <f>VLOOKUP($A105,$A$4:$AB$99,9,FALSE)</f>
        <v/>
      </c>
      <c r="J105" s="120" t="str">
        <f>VLOOKUP($A105,$A$4:$AB$99,10,FALSE)</f>
        <v/>
      </c>
      <c r="K105" s="120" t="str">
        <f>VLOOKUP($A105,$A$4:$AB$99,11,FALSE)</f>
        <v/>
      </c>
      <c r="L105" s="120" t="str">
        <f>VLOOKUP($A105,$A$4:$AB$99,12,FALSE)</f>
        <v/>
      </c>
      <c r="M105" s="120" t="str">
        <f>VLOOKUP($A105,$A$4:$AB$99,13,FALSE)</f>
        <v/>
      </c>
      <c r="N105" s="121" t="str">
        <f>VLOOKUP($A105,$A$4:$AB$99,14,FALSE)</f>
        <v/>
      </c>
      <c r="O105" s="319" t="s">
        <v>397</v>
      </c>
      <c r="P105" s="320"/>
      <c r="Q105" s="125">
        <f t="shared" si="136"/>
        <v>17.64</v>
      </c>
      <c r="R105" s="120">
        <f t="shared" si="137"/>
        <v>17.41</v>
      </c>
      <c r="S105" s="120">
        <f t="shared" si="138"/>
        <v>17.54</v>
      </c>
      <c r="T105" s="120" t="str">
        <f t="shared" si="139"/>
        <v/>
      </c>
      <c r="U105" s="120" t="str">
        <f t="shared" si="140"/>
        <v/>
      </c>
      <c r="V105" s="120" t="str">
        <f t="shared" si="141"/>
        <v/>
      </c>
      <c r="W105" s="120" t="str">
        <f t="shared" si="142"/>
        <v/>
      </c>
      <c r="X105" s="120" t="str">
        <f t="shared" si="143"/>
        <v/>
      </c>
      <c r="Y105" s="120" t="str">
        <f t="shared" si="144"/>
        <v/>
      </c>
      <c r="Z105" s="120" t="str">
        <f t="shared" si="145"/>
        <v/>
      </c>
      <c r="AA105" s="120" t="str">
        <f t="shared" si="146"/>
        <v/>
      </c>
      <c r="AB105" s="121" t="str">
        <f t="shared" si="147"/>
        <v/>
      </c>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row>
    <row r="106" spans="1:130" ht="15" customHeight="1" thickBot="1" x14ac:dyDescent="0.3">
      <c r="A106" s="317" t="s">
        <v>398</v>
      </c>
      <c r="B106" s="318"/>
      <c r="C106" s="126">
        <f>VLOOKUP($A106,$A$4:$AB$99,3,FALSE)</f>
        <v>18.649999999999999</v>
      </c>
      <c r="D106" s="122">
        <f>VLOOKUP($A106,$A$4:$AB$99,4,FALSE)</f>
        <v>18.149999999999999</v>
      </c>
      <c r="E106" s="122">
        <f>VLOOKUP($A106,$A$4:$AB$99,5,FALSE)</f>
        <v>18.239999999999998</v>
      </c>
      <c r="F106" s="122" t="str">
        <f>VLOOKUP($A106,$A$4:$AB$99,6,FALSE)</f>
        <v/>
      </c>
      <c r="G106" s="122" t="str">
        <f>VLOOKUP($A106,$A$4:$AB$99,7,FALSE)</f>
        <v/>
      </c>
      <c r="H106" s="122" t="str">
        <f>VLOOKUP($A106,$A$4:$AB$99,8,FALSE)</f>
        <v/>
      </c>
      <c r="I106" s="122" t="str">
        <f>VLOOKUP($A106,$A$4:$AB$99,9,FALSE)</f>
        <v/>
      </c>
      <c r="J106" s="122" t="str">
        <f>VLOOKUP($A106,$A$4:$AB$99,10,FALSE)</f>
        <v/>
      </c>
      <c r="K106" s="122" t="str">
        <f>VLOOKUP($A106,$A$4:$AB$99,11,FALSE)</f>
        <v/>
      </c>
      <c r="L106" s="122" t="str">
        <f>VLOOKUP($A106,$A$4:$AB$99,12,FALSE)</f>
        <v/>
      </c>
      <c r="M106" s="122" t="str">
        <f>VLOOKUP($A106,$A$4:$AB$99,13,FALSE)</f>
        <v/>
      </c>
      <c r="N106" s="123" t="str">
        <f>VLOOKUP($A106,$A$4:$AB$99,14,FALSE)</f>
        <v/>
      </c>
      <c r="O106" s="317" t="s">
        <v>398</v>
      </c>
      <c r="P106" s="318"/>
      <c r="Q106" s="126">
        <f t="shared" si="136"/>
        <v>17.899999999999999</v>
      </c>
      <c r="R106" s="122">
        <f t="shared" si="137"/>
        <v>17.93</v>
      </c>
      <c r="S106" s="122">
        <f t="shared" si="138"/>
        <v>17.66</v>
      </c>
      <c r="T106" s="122" t="str">
        <f t="shared" si="139"/>
        <v/>
      </c>
      <c r="U106" s="122" t="str">
        <f t="shared" si="140"/>
        <v/>
      </c>
      <c r="V106" s="122" t="str">
        <f t="shared" si="141"/>
        <v/>
      </c>
      <c r="W106" s="122" t="str">
        <f t="shared" si="142"/>
        <v/>
      </c>
      <c r="X106" s="122" t="str">
        <f t="shared" si="143"/>
        <v/>
      </c>
      <c r="Y106" s="122" t="str">
        <f t="shared" si="144"/>
        <v/>
      </c>
      <c r="Z106" s="122" t="str">
        <f t="shared" si="145"/>
        <v/>
      </c>
      <c r="AA106" s="122" t="str">
        <f t="shared" si="146"/>
        <v/>
      </c>
      <c r="AB106" s="123" t="str">
        <f t="shared" si="147"/>
        <v/>
      </c>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row>
    <row r="107" spans="1:130" ht="15" customHeight="1" thickBot="1" x14ac:dyDescent="0.3"/>
    <row r="108" spans="1:130" ht="15" customHeight="1" thickBot="1" x14ac:dyDescent="0.3">
      <c r="A108" s="327" t="s">
        <v>387</v>
      </c>
      <c r="B108" s="328"/>
      <c r="C108" s="128">
        <f>IF(AND('QC Report'!C8:G8='QC Report'!C6:G6,'QC Report'!C5:G5='QC Report'!C3:G3),35,IF(AND('QC Report'!C8:G8='QC Report'!C6:G6,'QC Report'!C5:G5='QC Report'!C4:G4),30,IF(AND('QC Report'!C8:G8='QC Report'!C7:G7,'QC Report'!C5:G5='QC Report'!C3:G3),33,IF(AND('QC Report'!C8:G8='QC Report'!C7:G7,'QC Report'!C5:G5='QC Report'!C4:G4),28,"OOPS"))))</f>
        <v>35</v>
      </c>
    </row>
    <row r="109" spans="1:130" ht="15" customHeight="1" x14ac:dyDescent="0.25">
      <c r="A109" s="321" t="s">
        <v>411</v>
      </c>
      <c r="B109" s="322"/>
      <c r="C109" s="164">
        <f>IFERROR(AVERAGE(C101:C102),"")</f>
        <v>14.535</v>
      </c>
      <c r="D109" s="165">
        <f t="shared" ref="D109:N109" si="148">IFERROR(AVERAGE(D101:D102),"")</f>
        <v>14.745000000000001</v>
      </c>
      <c r="E109" s="165">
        <f t="shared" si="148"/>
        <v>14.664999999999999</v>
      </c>
      <c r="F109" s="165" t="str">
        <f t="shared" si="148"/>
        <v/>
      </c>
      <c r="G109" s="165" t="str">
        <f t="shared" si="148"/>
        <v/>
      </c>
      <c r="H109" s="165" t="str">
        <f t="shared" si="148"/>
        <v/>
      </c>
      <c r="I109" s="165" t="str">
        <f t="shared" si="148"/>
        <v/>
      </c>
      <c r="J109" s="165" t="str">
        <f t="shared" si="148"/>
        <v/>
      </c>
      <c r="K109" s="165" t="str">
        <f t="shared" si="148"/>
        <v/>
      </c>
      <c r="L109" s="165" t="str">
        <f t="shared" si="148"/>
        <v/>
      </c>
      <c r="M109" s="165" t="str">
        <f t="shared" si="148"/>
        <v/>
      </c>
      <c r="N109" s="166" t="str">
        <f t="shared" si="148"/>
        <v/>
      </c>
      <c r="O109" s="321" t="s">
        <v>411</v>
      </c>
      <c r="P109" s="322"/>
      <c r="Q109" s="164">
        <f>IFERROR(AVERAGE(Q101:Q102),"")</f>
        <v>14.46</v>
      </c>
      <c r="R109" s="165">
        <f t="shared" ref="R109:AB109" si="149">IFERROR(AVERAGE(R101:R102),"")</f>
        <v>14.03</v>
      </c>
      <c r="S109" s="165">
        <f t="shared" si="149"/>
        <v>14.115</v>
      </c>
      <c r="T109" s="165" t="str">
        <f t="shared" si="149"/>
        <v/>
      </c>
      <c r="U109" s="165" t="str">
        <f t="shared" si="149"/>
        <v/>
      </c>
      <c r="V109" s="165" t="str">
        <f t="shared" si="149"/>
        <v/>
      </c>
      <c r="W109" s="165" t="str">
        <f t="shared" si="149"/>
        <v/>
      </c>
      <c r="X109" s="165" t="str">
        <f t="shared" si="149"/>
        <v/>
      </c>
      <c r="Y109" s="165" t="str">
        <f t="shared" si="149"/>
        <v/>
      </c>
      <c r="Z109" s="165" t="str">
        <f t="shared" si="149"/>
        <v/>
      </c>
      <c r="AA109" s="165" t="str">
        <f t="shared" si="149"/>
        <v/>
      </c>
      <c r="AB109" s="166" t="str">
        <f t="shared" si="149"/>
        <v/>
      </c>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row>
    <row r="110" spans="1:130" ht="15" customHeight="1" x14ac:dyDescent="0.25">
      <c r="A110" s="323" t="s">
        <v>412</v>
      </c>
      <c r="B110" s="324"/>
      <c r="C110" s="127">
        <f>IF(C109="","",C109-MIN($C$109:$N$109))</f>
        <v>0</v>
      </c>
      <c r="D110" s="120">
        <f t="shared" ref="D110:N110" si="150">IF(D109="","",D109-MIN($C$109:$N$109))</f>
        <v>0.21000000000000085</v>
      </c>
      <c r="E110" s="120">
        <f t="shared" si="150"/>
        <v>0.12999999999999901</v>
      </c>
      <c r="F110" s="120" t="str">
        <f t="shared" si="150"/>
        <v/>
      </c>
      <c r="G110" s="120" t="str">
        <f t="shared" si="150"/>
        <v/>
      </c>
      <c r="H110" s="120" t="str">
        <f t="shared" si="150"/>
        <v/>
      </c>
      <c r="I110" s="120" t="str">
        <f t="shared" si="150"/>
        <v/>
      </c>
      <c r="J110" s="120" t="str">
        <f t="shared" si="150"/>
        <v/>
      </c>
      <c r="K110" s="120" t="str">
        <f t="shared" si="150"/>
        <v/>
      </c>
      <c r="L110" s="120" t="str">
        <f t="shared" si="150"/>
        <v/>
      </c>
      <c r="M110" s="120" t="str">
        <f t="shared" si="150"/>
        <v/>
      </c>
      <c r="N110" s="121" t="str">
        <f t="shared" si="150"/>
        <v/>
      </c>
      <c r="O110" s="323" t="s">
        <v>412</v>
      </c>
      <c r="P110" s="324"/>
      <c r="Q110" s="127">
        <f>IF(Q109="","",Q109-MIN($Q$109:$AB$109))</f>
        <v>0.43000000000000149</v>
      </c>
      <c r="R110" s="120">
        <f t="shared" ref="R110:AB110" si="151">IF(R109="","",R109-MIN($Q$109:$AB$109))</f>
        <v>0</v>
      </c>
      <c r="S110" s="120">
        <f t="shared" si="151"/>
        <v>8.5000000000000853E-2</v>
      </c>
      <c r="T110" s="120" t="str">
        <f t="shared" si="151"/>
        <v/>
      </c>
      <c r="U110" s="120" t="str">
        <f t="shared" si="151"/>
        <v/>
      </c>
      <c r="V110" s="120" t="str">
        <f t="shared" si="151"/>
        <v/>
      </c>
      <c r="W110" s="120" t="str">
        <f t="shared" si="151"/>
        <v/>
      </c>
      <c r="X110" s="120" t="str">
        <f t="shared" si="151"/>
        <v/>
      </c>
      <c r="Y110" s="120" t="str">
        <f t="shared" si="151"/>
        <v/>
      </c>
      <c r="Z110" s="120" t="str">
        <f t="shared" si="151"/>
        <v/>
      </c>
      <c r="AA110" s="120" t="str">
        <f t="shared" si="151"/>
        <v/>
      </c>
      <c r="AB110" s="121" t="str">
        <f t="shared" si="151"/>
        <v/>
      </c>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row>
    <row r="111" spans="1:130" ht="15" customHeight="1" thickBot="1" x14ac:dyDescent="0.3">
      <c r="A111" s="325" t="s">
        <v>413</v>
      </c>
      <c r="B111" s="326"/>
      <c r="C111" s="167">
        <f>IF(AND('QC Report'!$C$8='QC Report'!$C$6,'QC Report'!$C$5='QC Report'!$C$3),IFERROR(AVERAGEIF(AC4:AC87:AC90:AC95,"&lt;35"),""),IF(AND('QC Report'!$C$8='QC Report'!$C$6,'QC Report'!$C$5='QC Report'!$C$4),IFERROR(AVERAGEIF(AC4:AC87:AC90:AC95,"&lt;30"),""),IF(AND('QC Report'!$C$8='QC Report'!$C$7,'QC Report'!$C$5='QC Report'!$C$3),IFERROR(AVERAGEIF(AC4:AC87:AC90:AC95,"&lt;33"),""),IF(AND('QC Report'!$C$8='QC Report'!$C$7,'QC Report'!$C$5='QC Report'!$C$4),IFERROR(AVERAGEIF(AC4:AC87:AC90:AC95,"&lt;28"),""),"OOPS"))))</f>
        <v>25.091216216216218</v>
      </c>
      <c r="D111" s="79">
        <f>IF(AND('QC Report'!$C$8='QC Report'!$C$6,'QC Report'!$C$5='QC Report'!$C$3),IFERROR(AVERAGEIF(AD4:AD87:AD90:AD95,"&lt;35"),""),IF(AND('QC Report'!$C$8='QC Report'!$C$6,'QC Report'!$C$5='QC Report'!$C$4),IFERROR(AVERAGEIF(AD4:AD87:AD90:AD95,"&lt;30"),""),IF(AND('QC Report'!$C$8='QC Report'!$C$7,'QC Report'!$C$5='QC Report'!$C$3),IFERROR(AVERAGEIF(AD4:AD87:AD90:AD95,"&lt;33"),""),IF(AND('QC Report'!$C$8='QC Report'!$C$7,'QC Report'!$C$5='QC Report'!$C$4),IFERROR(AVERAGEIF(AD4:AD87:AD90:AD95,"&lt;28"),""),"OOPS"))))</f>
        <v>24.843472222222225</v>
      </c>
      <c r="E111" s="79">
        <f>IF(AND('QC Report'!$C$8='QC Report'!$C$6,'QC Report'!$C$5='QC Report'!$C$3),IFERROR(AVERAGEIF(AE4:AE87:AE90:AE95,"&lt;35"),""),IF(AND('QC Report'!$C$8='QC Report'!$C$6,'QC Report'!$C$5='QC Report'!$C$4),IFERROR(AVERAGEIF(AE4:AE87:AE90:AE95,"&lt;30"),""),IF(AND('QC Report'!$C$8='QC Report'!$C$7,'QC Report'!$C$5='QC Report'!$C$3),IFERROR(AVERAGEIF(AE4:AE87:AE90:AE95,"&lt;33"),""),IF(AND('QC Report'!$C$8='QC Report'!$C$7,'QC Report'!$C$5='QC Report'!$C$4),IFERROR(AVERAGEIF(AE4:AE87:AE90:AE95,"&lt;28"),""),"OOPS"))))</f>
        <v>25.369090909090907</v>
      </c>
      <c r="F111" s="79" t="str">
        <f>IF(AND('QC Report'!$C$8='QC Report'!$C$6,'QC Report'!$C$5='QC Report'!$C$3),IFERROR(AVERAGEIF(AF4:AF87:AF90:AF95,"&lt;35"),""),IF(AND('QC Report'!$C$8='QC Report'!$C$6,'QC Report'!$C$5='QC Report'!$C$4),IFERROR(AVERAGEIF(AF4:AF87:AF90:AF95,"&lt;30"),""),IF(AND('QC Report'!$C$8='QC Report'!$C$7,'QC Report'!$C$5='QC Report'!$C$3),IFERROR(AVERAGEIF(AF4:AF87:AF90:AF95,"&lt;33"),""),IF(AND('QC Report'!$C$8='QC Report'!$C$7,'QC Report'!$C$5='QC Report'!$C$4),IFERROR(AVERAGEIF(AF4:AF87:AF90:AF95,"&lt;28"),""),"OOPS"))))</f>
        <v/>
      </c>
      <c r="G111" s="79" t="str">
        <f>IF(AND('QC Report'!$C$8='QC Report'!$C$6,'QC Report'!$C$5='QC Report'!$C$3),IFERROR(AVERAGEIF(AG4:AG87:AG90:AG95,"&lt;35"),""),IF(AND('QC Report'!$C$8='QC Report'!$C$6,'QC Report'!$C$5='QC Report'!$C$4),IFERROR(AVERAGEIF(AG4:AG87:AG90:AG95,"&lt;30"),""),IF(AND('QC Report'!$C$8='QC Report'!$C$7,'QC Report'!$C$5='QC Report'!$C$3),IFERROR(AVERAGEIF(AG4:AG87:AG90:AG95,"&lt;33"),""),IF(AND('QC Report'!$C$8='QC Report'!$C$7,'QC Report'!$C$5='QC Report'!$C$4),IFERROR(AVERAGEIF(AG4:AG87:AG90:AG95,"&lt;28"),""),"OOPS"))))</f>
        <v/>
      </c>
      <c r="H111" s="79" t="str">
        <f>IF(AND('QC Report'!$C$8='QC Report'!$C$6,'QC Report'!$C$5='QC Report'!$C$3),IFERROR(AVERAGEIF(AH4:AH87:AH90:AH95,"&lt;35"),""),IF(AND('QC Report'!$C$8='QC Report'!$C$6,'QC Report'!$C$5='QC Report'!$C$4),IFERROR(AVERAGEIF(AH4:AH87:AH90:AH95,"&lt;30"),""),IF(AND('QC Report'!$C$8='QC Report'!$C$7,'QC Report'!$C$5='QC Report'!$C$3),IFERROR(AVERAGEIF(AH4:AH87:AH90:AH95,"&lt;33"),""),IF(AND('QC Report'!$C$8='QC Report'!$C$7,'QC Report'!$C$5='QC Report'!$C$4),IFERROR(AVERAGEIF(AH4:AH87:AH90:AH95,"&lt;28"),""),"OOPS"))))</f>
        <v/>
      </c>
      <c r="I111" s="79" t="str">
        <f>IF(AND('QC Report'!$C$8='QC Report'!$C$6,'QC Report'!$C$5='QC Report'!$C$3),IFERROR(AVERAGEIF(AI4:AI87:AI90:AI95,"&lt;35"),""),IF(AND('QC Report'!$C$8='QC Report'!$C$6,'QC Report'!$C$5='QC Report'!$C$4),IFERROR(AVERAGEIF(AI4:AI87:AI90:AI95,"&lt;30"),""),IF(AND('QC Report'!$C$8='QC Report'!$C$7,'QC Report'!$C$5='QC Report'!$C$3),IFERROR(AVERAGEIF(AI4:AI87:AI90:AI95,"&lt;33"),""),IF(AND('QC Report'!$C$8='QC Report'!$C$7,'QC Report'!$C$5='QC Report'!$C$4),IFERROR(AVERAGEIF(AI4:AI87:AI90:AI95,"&lt;28"),""),"OOPS"))))</f>
        <v/>
      </c>
      <c r="J111" s="79" t="str">
        <f>IF(AND('QC Report'!$C$8='QC Report'!$C$6,'QC Report'!$C$5='QC Report'!$C$3),IFERROR(AVERAGEIF(AJ4:AJ87:AJ90:AJ95,"&lt;35"),""),IF(AND('QC Report'!$C$8='QC Report'!$C$6,'QC Report'!$C$5='QC Report'!$C$4),IFERROR(AVERAGEIF(AJ4:AJ87:AJ90:AJ95,"&lt;30"),""),IF(AND('QC Report'!$C$8='QC Report'!$C$7,'QC Report'!$C$5='QC Report'!$C$3),IFERROR(AVERAGEIF(AJ4:AJ87:AJ90:AJ95,"&lt;33"),""),IF(AND('QC Report'!$C$8='QC Report'!$C$7,'QC Report'!$C$5='QC Report'!$C$4),IFERROR(AVERAGEIF(AJ4:AJ87:AJ90:AJ95,"&lt;28"),""),"OOPS"))))</f>
        <v/>
      </c>
      <c r="K111" s="79" t="str">
        <f>IF(AND('QC Report'!$C$8='QC Report'!$C$6,'QC Report'!$C$5='QC Report'!$C$3),IFERROR(AVERAGEIF(AK4:AK87:AK90:AK95,"&lt;35"),""),IF(AND('QC Report'!$C$8='QC Report'!$C$6,'QC Report'!$C$5='QC Report'!$C$4),IFERROR(AVERAGEIF(AK4:AK87:AK90:AK95,"&lt;30"),""),IF(AND('QC Report'!$C$8='QC Report'!$C$7,'QC Report'!$C$5='QC Report'!$C$3),IFERROR(AVERAGEIF(AK4:AK87:AK90:AK95,"&lt;33"),""),IF(AND('QC Report'!$C$8='QC Report'!$C$7,'QC Report'!$C$5='QC Report'!$C$4),IFERROR(AVERAGEIF(AK4:AK87:AK90:AK95,"&lt;28"),""),"OOPS"))))</f>
        <v/>
      </c>
      <c r="L111" s="79" t="str">
        <f>IF(AND('QC Report'!$C$8='QC Report'!$C$6,'QC Report'!$C$5='QC Report'!$C$3),IFERROR(AVERAGEIF(AL4:AL87:AL90:AL95,"&lt;35"),""),IF(AND('QC Report'!$C$8='QC Report'!$C$6,'QC Report'!$C$5='QC Report'!$C$4),IFERROR(AVERAGEIF(AL4:AL87:AL90:AL95,"&lt;30"),""),IF(AND('QC Report'!$C$8='QC Report'!$C$7,'QC Report'!$C$5='QC Report'!$C$3),IFERROR(AVERAGEIF(AL4:AL87:AL90:AL95,"&lt;33"),""),IF(AND('QC Report'!$C$8='QC Report'!$C$7,'QC Report'!$C$5='QC Report'!$C$4),IFERROR(AVERAGEIF(AL4:AL87:AL90:AL95,"&lt;28"),""),"OOPS"))))</f>
        <v/>
      </c>
      <c r="M111" s="79" t="str">
        <f>IF(AND('QC Report'!$C$8='QC Report'!$C$6,'QC Report'!$C$5='QC Report'!$C$3),IFERROR(AVERAGEIF(AM4:AM87:AM90:AM95,"&lt;35"),""),IF(AND('QC Report'!$C$8='QC Report'!$C$6,'QC Report'!$C$5='QC Report'!$C$4),IFERROR(AVERAGEIF(AM4:AM87:AM90:AM95,"&lt;30"),""),IF(AND('QC Report'!$C$8='QC Report'!$C$7,'QC Report'!$C$5='QC Report'!$C$3),IFERROR(AVERAGEIF(AM4:AM87:AM90:AM95,"&lt;33"),""),IF(AND('QC Report'!$C$8='QC Report'!$C$7,'QC Report'!$C$5='QC Report'!$C$4),IFERROR(AVERAGEIF(AM4:AM87:AM90:AM95,"&lt;28"),""),"OOPS"))))</f>
        <v/>
      </c>
      <c r="N111" s="168" t="str">
        <f>IF(AND('QC Report'!$C$8='QC Report'!$C$6,'QC Report'!$C$5='QC Report'!$C$3),IFERROR(AVERAGEIF(AN4:AN87:AN90:AN95,"&lt;35"),""),IF(AND('QC Report'!$C$8='QC Report'!$C$6,'QC Report'!$C$5='QC Report'!$C$4),IFERROR(AVERAGEIF(AN4:AN87:AN90:AN95,"&lt;30"),""),IF(AND('QC Report'!$C$8='QC Report'!$C$7,'QC Report'!$C$5='QC Report'!$C$3),IFERROR(AVERAGEIF(AN4:AN87:AN90:AN95,"&lt;33"),""),IF(AND('QC Report'!$C$8='QC Report'!$C$7,'QC Report'!$C$5='QC Report'!$C$4),IFERROR(AVERAGEIF(AN4:AN87:AN90:AN95,"&lt;28"),""),"OOPS"))))</f>
        <v/>
      </c>
      <c r="O111" s="325" t="s">
        <v>413</v>
      </c>
      <c r="P111" s="326"/>
      <c r="Q111" s="167">
        <f>IF(AND('QC Report'!$C$8='QC Report'!$C$6,'QC Report'!$C$5='QC Report'!$C$3),IFERROR(AVERAGEIF(AO4:AO87:AO90:AO95,"&lt;35"),""),IF(AND('QC Report'!$C$8='QC Report'!$C$6,'QC Report'!$C$5='QC Report'!$C$4),IFERROR(AVERAGEIF(AO4:AO87:AO90:AO95,"&lt;30"),""),IF(AND('QC Report'!$C$8='QC Report'!$C$7,'QC Report'!$C$5='QC Report'!$C$3),IFERROR(AVERAGEIF(AO4:AO87:AO90:AO95,"&lt;33"),""),IF(AND('QC Report'!$C$8='QC Report'!$C$7,'QC Report'!$C$5='QC Report'!$C$4),IFERROR(AVERAGEIF(AO4:AO87:AO90:AO95,"&lt;28"),""),"OOPS"))))</f>
        <v>26.563333333333336</v>
      </c>
      <c r="R111" s="79">
        <f>IF(AND('QC Report'!$C$8='QC Report'!$C$6,'QC Report'!$C$5='QC Report'!$C$3),IFERROR(AVERAGEIF(AP4:AP87:AP90:AP95,"&lt;35"),""),IF(AND('QC Report'!$C$8='QC Report'!$C$6,'QC Report'!$C$5='QC Report'!$C$4),IFERROR(AVERAGEIF(AP4:AP87:AP90:AP95,"&lt;30"),""),IF(AND('QC Report'!$C$8='QC Report'!$C$7,'QC Report'!$C$5='QC Report'!$C$3),IFERROR(AVERAGEIF(AP4:AP87:AP90:AP95,"&lt;33"),""),IF(AND('QC Report'!$C$8='QC Report'!$C$7,'QC Report'!$C$5='QC Report'!$C$4),IFERROR(AVERAGEIF(AP4:AP87:AP90:AP95,"&lt;28"),""),"OOPS"))))</f>
        <v>26.460422535211265</v>
      </c>
      <c r="S111" s="79">
        <f>IF(AND('QC Report'!$C$8='QC Report'!$C$6,'QC Report'!$C$5='QC Report'!$C$3),IFERROR(AVERAGEIF(AQ4:AQ87:AQ90:AQ95,"&lt;35"),""),IF(AND('QC Report'!$C$8='QC Report'!$C$6,'QC Report'!$C$5='QC Report'!$C$4),IFERROR(AVERAGEIF(AQ4:AQ87:AQ90:AQ95,"&lt;30"),""),IF(AND('QC Report'!$C$8='QC Report'!$C$7,'QC Report'!$C$5='QC Report'!$C$3),IFERROR(AVERAGEIF(AQ4:AQ87:AQ90:AQ95,"&lt;33"),""),IF(AND('QC Report'!$C$8='QC Report'!$C$7,'QC Report'!$C$5='QC Report'!$C$4),IFERROR(AVERAGEIF(AQ4:AQ87:AQ90:AQ95,"&lt;28"),""),"OOPS"))))</f>
        <v>26.846027397260279</v>
      </c>
      <c r="T111" s="79" t="str">
        <f>IF(AND('QC Report'!$C$8='QC Report'!$C$6,'QC Report'!$C$5='QC Report'!$C$3),IFERROR(AVERAGEIF(AR4:AR87:AR90:AR95,"&lt;35"),""),IF(AND('QC Report'!$C$8='QC Report'!$C$6,'QC Report'!$C$5='QC Report'!$C$4),IFERROR(AVERAGEIF(AR4:AR87:AR90:AR95,"&lt;30"),""),IF(AND('QC Report'!$C$8='QC Report'!$C$7,'QC Report'!$C$5='QC Report'!$C$3),IFERROR(AVERAGEIF(AR4:AR87:AR90:AR95,"&lt;33"),""),IF(AND('QC Report'!$C$8='QC Report'!$C$7,'QC Report'!$C$5='QC Report'!$C$4),IFERROR(AVERAGEIF(AR4:AR87:AR90:AR95,"&lt;28"),""),"OOPS"))))</f>
        <v/>
      </c>
      <c r="U111" s="79" t="str">
        <f>IF(AND('QC Report'!$C$8='QC Report'!$C$6,'QC Report'!$C$5='QC Report'!$C$3),IFERROR(AVERAGEIF(AS4:AS87:AS90:AS95,"&lt;35"),""),IF(AND('QC Report'!$C$8='QC Report'!$C$6,'QC Report'!$C$5='QC Report'!$C$4),IFERROR(AVERAGEIF(AS4:AS87:AS90:AS95,"&lt;30"),""),IF(AND('QC Report'!$C$8='QC Report'!$C$7,'QC Report'!$C$5='QC Report'!$C$3),IFERROR(AVERAGEIF(AS4:AS87:AS90:AS95,"&lt;33"),""),IF(AND('QC Report'!$C$8='QC Report'!$C$7,'QC Report'!$C$5='QC Report'!$C$4),IFERROR(AVERAGEIF(AS4:AS87:AS90:AS95,"&lt;28"),""),"OOPS"))))</f>
        <v/>
      </c>
      <c r="V111" s="79" t="str">
        <f>IF(AND('QC Report'!$C$8='QC Report'!$C$6,'QC Report'!$C$5='QC Report'!$C$3),IFERROR(AVERAGEIF(AT4:AT87:AT90:AT95,"&lt;35"),""),IF(AND('QC Report'!$C$8='QC Report'!$C$6,'QC Report'!$C$5='QC Report'!$C$4),IFERROR(AVERAGEIF(AT4:AT87:AT90:AT95,"&lt;30"),""),IF(AND('QC Report'!$C$8='QC Report'!$C$7,'QC Report'!$C$5='QC Report'!$C$3),IFERROR(AVERAGEIF(AT4:AT87:AT90:AT95,"&lt;33"),""),IF(AND('QC Report'!$C$8='QC Report'!$C$7,'QC Report'!$C$5='QC Report'!$C$4),IFERROR(AVERAGEIF(AT4:AT87:AT90:AT95,"&lt;28"),""),"OOPS"))))</f>
        <v/>
      </c>
      <c r="W111" s="79" t="str">
        <f>IF(AND('QC Report'!$C$8='QC Report'!$C$6,'QC Report'!$C$5='QC Report'!$C$3),IFERROR(AVERAGEIF(AU4:AU87:AU90:AU95,"&lt;35"),""),IF(AND('QC Report'!$C$8='QC Report'!$C$6,'QC Report'!$C$5='QC Report'!$C$4),IFERROR(AVERAGEIF(AU4:AU87:AU90:AU95,"&lt;30"),""),IF(AND('QC Report'!$C$8='QC Report'!$C$7,'QC Report'!$C$5='QC Report'!$C$3),IFERROR(AVERAGEIF(AU4:AU87:AU90:AU95,"&lt;33"),""),IF(AND('QC Report'!$C$8='QC Report'!$C$7,'QC Report'!$C$5='QC Report'!$C$4),IFERROR(AVERAGEIF(AU4:AU87:AU90:AU95,"&lt;28"),""),"OOPS"))))</f>
        <v/>
      </c>
      <c r="X111" s="79" t="str">
        <f>IF(AND('QC Report'!$C$8='QC Report'!$C$6,'QC Report'!$C$5='QC Report'!$C$3),IFERROR(AVERAGEIF(AV4:AV87:AV90:AV95,"&lt;35"),""),IF(AND('QC Report'!$C$8='QC Report'!$C$6,'QC Report'!$C$5='QC Report'!$C$4),IFERROR(AVERAGEIF(AV4:AV87:AV90:AV95,"&lt;30"),""),IF(AND('QC Report'!$C$8='QC Report'!$C$7,'QC Report'!$C$5='QC Report'!$C$3),IFERROR(AVERAGEIF(AV4:AV87:AV90:AV95,"&lt;33"),""),IF(AND('QC Report'!$C$8='QC Report'!$C$7,'QC Report'!$C$5='QC Report'!$C$4),IFERROR(AVERAGEIF(AV4:AV87:AV90:AV95,"&lt;28"),""),"OOPS"))))</f>
        <v/>
      </c>
      <c r="Y111" s="79" t="str">
        <f>IF(AND('QC Report'!$C$8='QC Report'!$C$6,'QC Report'!$C$5='QC Report'!$C$3),IFERROR(AVERAGEIF(AW4:AW87:AW90:AW95,"&lt;35"),""),IF(AND('QC Report'!$C$8='QC Report'!$C$6,'QC Report'!$C$5='QC Report'!$C$4),IFERROR(AVERAGEIF(AW4:AW87:AW90:AW95,"&lt;30"),""),IF(AND('QC Report'!$C$8='QC Report'!$C$7,'QC Report'!$C$5='QC Report'!$C$3),IFERROR(AVERAGEIF(AW4:AW87:AW90:AW95,"&lt;33"),""),IF(AND('QC Report'!$C$8='QC Report'!$C$7,'QC Report'!$C$5='QC Report'!$C$4),IFERROR(AVERAGEIF(AW4:AW87:AW90:AW95,"&lt;28"),""),"OOPS"))))</f>
        <v/>
      </c>
      <c r="Z111" s="79" t="str">
        <f>IF(AND('QC Report'!$C$8='QC Report'!$C$6,'QC Report'!$C$5='QC Report'!$C$3),IFERROR(AVERAGEIF(AX4:AX87:AX90:AX95,"&lt;35"),""),IF(AND('QC Report'!$C$8='QC Report'!$C$6,'QC Report'!$C$5='QC Report'!$C$4),IFERROR(AVERAGEIF(AX4:AX87:AX90:AX95,"&lt;30"),""),IF(AND('QC Report'!$C$8='QC Report'!$C$7,'QC Report'!$C$5='QC Report'!$C$3),IFERROR(AVERAGEIF(AX4:AX87:AX90:AX95,"&lt;33"),""),IF(AND('QC Report'!$C$8='QC Report'!$C$7,'QC Report'!$C$5='QC Report'!$C$4),IFERROR(AVERAGEIF(AX4:AX87:AX90:AX95,"&lt;28"),""),"OOPS"))))</f>
        <v/>
      </c>
      <c r="AA111" s="79" t="str">
        <f>IF(AND('QC Report'!$C$8='QC Report'!$C$6,'QC Report'!$C$5='QC Report'!$C$3),IFERROR(AVERAGEIF(AY4:AY87:AY90:AY95,"&lt;35"),""),IF(AND('QC Report'!$C$8='QC Report'!$C$6,'QC Report'!$C$5='QC Report'!$C$4),IFERROR(AVERAGEIF(AY4:AY87:AY90:AY95,"&lt;30"),""),IF(AND('QC Report'!$C$8='QC Report'!$C$7,'QC Report'!$C$5='QC Report'!$C$3),IFERROR(AVERAGEIF(AY4:AY87:AY90:AY95,"&lt;33"),""),IF(AND('QC Report'!$C$8='QC Report'!$C$7,'QC Report'!$C$5='QC Report'!$C$4),IFERROR(AVERAGEIF(AY4:AY87:AY90:AY95,"&lt;28"),""),"OOPS"))))</f>
        <v/>
      </c>
      <c r="AB111" s="168" t="str">
        <f>IF(AND('QC Report'!$C$8='QC Report'!$C$6,'QC Report'!$C$5='QC Report'!$C$3),IFERROR(AVERAGEIF(AZ4:AZ87:AZ90:AZ95,"&lt;35"),""),IF(AND('QC Report'!$C$8='QC Report'!$C$6,'QC Report'!$C$5='QC Report'!$C$4),IFERROR(AVERAGEIF(AZ4:AZ87:AZ90:AZ95,"&lt;30"),""),IF(AND('QC Report'!$C$8='QC Report'!$C$7,'QC Report'!$C$5='QC Report'!$C$3),IFERROR(AVERAGEIF(AZ4:AZ87:AZ90:AZ95,"&lt;33"),""),IF(AND('QC Report'!$C$8='QC Report'!$C$7,'QC Report'!$C$5='QC Report'!$C$4),IFERROR(AVERAGEIF(AZ4:AZ87:AZ90:AZ95,"&lt;28"),""),"OOPS"))))</f>
        <v/>
      </c>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row>
    <row r="112" spans="1:130" ht="15" customHeight="1" x14ac:dyDescent="0.25">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row>
  </sheetData>
  <mergeCells count="52">
    <mergeCell ref="DC2:DN2"/>
    <mergeCell ref="DO2:DZ2"/>
    <mergeCell ref="DC1:DZ1"/>
    <mergeCell ref="CY1:CZ1"/>
    <mergeCell ref="DB2:DB3"/>
    <mergeCell ref="DA2:DA3"/>
    <mergeCell ref="CZ2:CZ3"/>
    <mergeCell ref="Q1:AB1"/>
    <mergeCell ref="Q2:AB2"/>
    <mergeCell ref="BA1:BX1"/>
    <mergeCell ref="BA2:BL2"/>
    <mergeCell ref="BM2:BX2"/>
    <mergeCell ref="CA1:CX1"/>
    <mergeCell ref="CA2:CL2"/>
    <mergeCell ref="CM2:CX2"/>
    <mergeCell ref="A108:B108"/>
    <mergeCell ref="CY2:CY3"/>
    <mergeCell ref="BY2:BY3"/>
    <mergeCell ref="BZ2:BZ3"/>
    <mergeCell ref="BA25:BL25"/>
    <mergeCell ref="BM25:BX25"/>
    <mergeCell ref="A2:A3"/>
    <mergeCell ref="B2:B3"/>
    <mergeCell ref="O2:O3"/>
    <mergeCell ref="P2:P3"/>
    <mergeCell ref="BA24:BX24"/>
    <mergeCell ref="C1:N1"/>
    <mergeCell ref="C2:N2"/>
    <mergeCell ref="A109:B109"/>
    <mergeCell ref="A110:B110"/>
    <mergeCell ref="A111:B111"/>
    <mergeCell ref="O109:P109"/>
    <mergeCell ref="O110:P110"/>
    <mergeCell ref="O111:P111"/>
    <mergeCell ref="A101:B101"/>
    <mergeCell ref="O106:P106"/>
    <mergeCell ref="O105:P105"/>
    <mergeCell ref="O104:P104"/>
    <mergeCell ref="O103:P103"/>
    <mergeCell ref="O102:P102"/>
    <mergeCell ref="O101:P101"/>
    <mergeCell ref="A106:B106"/>
    <mergeCell ref="A105:B105"/>
    <mergeCell ref="A104:B104"/>
    <mergeCell ref="A103:B103"/>
    <mergeCell ref="A102:B102"/>
    <mergeCell ref="BA27:BL27"/>
    <mergeCell ref="BM27:BX27"/>
    <mergeCell ref="AC1:AN1"/>
    <mergeCell ref="AC2:AN2"/>
    <mergeCell ref="AO1:AZ1"/>
    <mergeCell ref="AO2:A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zoomScale="130" zoomScaleNormal="130" workbookViewId="0">
      <pane ySplit="2" topLeftCell="A3" activePane="bottomLeft" state="frozen"/>
      <selection pane="bottomLeft" activeCell="B1" sqref="B1"/>
    </sheetView>
  </sheetViews>
  <sheetFormatPr defaultColWidth="6.59765625" defaultRowHeight="15" customHeight="1" x14ac:dyDescent="0.25"/>
  <cols>
    <col min="1" max="1" width="18.59765625" style="30" customWidth="1"/>
    <col min="2" max="2" width="40.59765625" style="36" customWidth="1"/>
    <col min="3" max="3" width="6.59765625" style="36" customWidth="1"/>
    <col min="4" max="4" width="55.59765625" style="20" bestFit="1" customWidth="1"/>
    <col min="5" max="16384" width="6.59765625" style="20"/>
  </cols>
  <sheetData>
    <row r="1" spans="1:4" s="18" customFormat="1" ht="15" customHeight="1" x14ac:dyDescent="0.25">
      <c r="A1" s="65" t="s">
        <v>120</v>
      </c>
      <c r="B1" s="91" t="s">
        <v>396</v>
      </c>
    </row>
    <row r="2" spans="1:4" ht="15" customHeight="1" thickBot="1" x14ac:dyDescent="0.3">
      <c r="A2" s="35" t="s">
        <v>395</v>
      </c>
      <c r="B2" s="35" t="s">
        <v>285</v>
      </c>
      <c r="C2" s="20"/>
    </row>
    <row r="3" spans="1:4" ht="15" customHeight="1" x14ac:dyDescent="0.25">
      <c r="A3" s="44">
        <v>1</v>
      </c>
      <c r="B3" s="116" t="s">
        <v>311</v>
      </c>
      <c r="C3" s="20"/>
      <c r="D3" s="118" t="s">
        <v>404</v>
      </c>
    </row>
    <row r="4" spans="1:4" ht="15" customHeight="1" thickBot="1" x14ac:dyDescent="0.3">
      <c r="A4" s="44">
        <v>2</v>
      </c>
      <c r="B4" s="116" t="s">
        <v>340</v>
      </c>
      <c r="C4" s="20"/>
      <c r="D4" s="119" t="s">
        <v>405</v>
      </c>
    </row>
    <row r="5" spans="1:4" ht="15" customHeight="1" x14ac:dyDescent="0.25">
      <c r="A5" s="44">
        <v>3</v>
      </c>
      <c r="B5" s="116" t="s">
        <v>330</v>
      </c>
      <c r="C5" s="20"/>
      <c r="D5" s="118" t="s">
        <v>406</v>
      </c>
    </row>
    <row r="6" spans="1:4" ht="15" customHeight="1" thickBot="1" x14ac:dyDescent="0.3">
      <c r="A6" s="44">
        <v>4</v>
      </c>
      <c r="B6" s="116" t="s">
        <v>341</v>
      </c>
      <c r="C6" s="20"/>
      <c r="D6" s="119" t="s">
        <v>405</v>
      </c>
    </row>
    <row r="7" spans="1:4" ht="15" customHeight="1" x14ac:dyDescent="0.25">
      <c r="A7" s="44">
        <v>5</v>
      </c>
      <c r="B7" s="116" t="s">
        <v>342</v>
      </c>
      <c r="C7" s="20"/>
    </row>
    <row r="8" spans="1:4" ht="15" customHeight="1" x14ac:dyDescent="0.25">
      <c r="A8" s="44">
        <v>6</v>
      </c>
      <c r="B8" s="116" t="s">
        <v>343</v>
      </c>
      <c r="C8" s="20"/>
    </row>
    <row r="9" spans="1:4" ht="15" customHeight="1" x14ac:dyDescent="0.25">
      <c r="A9" s="44">
        <v>7</v>
      </c>
      <c r="B9" s="116" t="s">
        <v>306</v>
      </c>
      <c r="C9" s="20"/>
    </row>
    <row r="10" spans="1:4" ht="15" customHeight="1" x14ac:dyDescent="0.25">
      <c r="A10" s="44">
        <v>8</v>
      </c>
      <c r="B10" s="116" t="s">
        <v>286</v>
      </c>
      <c r="C10" s="20"/>
    </row>
    <row r="11" spans="1:4" ht="15" customHeight="1" x14ac:dyDescent="0.25">
      <c r="A11" s="44">
        <v>9</v>
      </c>
      <c r="B11" s="116" t="s">
        <v>295</v>
      </c>
      <c r="C11" s="20"/>
    </row>
    <row r="12" spans="1:4" ht="15" customHeight="1" x14ac:dyDescent="0.25">
      <c r="A12" s="44">
        <v>10</v>
      </c>
      <c r="B12" s="116" t="s">
        <v>322</v>
      </c>
      <c r="C12" s="20"/>
    </row>
    <row r="13" spans="1:4" ht="15" customHeight="1" x14ac:dyDescent="0.25">
      <c r="A13" s="44">
        <v>11</v>
      </c>
      <c r="B13" s="116" t="s">
        <v>344</v>
      </c>
      <c r="C13" s="20"/>
    </row>
    <row r="14" spans="1:4" ht="15" customHeight="1" x14ac:dyDescent="0.25">
      <c r="A14" s="44">
        <v>12</v>
      </c>
      <c r="B14" s="116" t="s">
        <v>313</v>
      </c>
      <c r="C14" s="20"/>
    </row>
    <row r="15" spans="1:4" ht="15" customHeight="1" x14ac:dyDescent="0.25">
      <c r="A15" s="44">
        <v>13</v>
      </c>
      <c r="B15" s="116" t="s">
        <v>345</v>
      </c>
      <c r="C15" s="20"/>
    </row>
    <row r="16" spans="1:4" ht="15" customHeight="1" x14ac:dyDescent="0.25">
      <c r="A16" s="44">
        <v>14</v>
      </c>
      <c r="B16" s="116" t="s">
        <v>346</v>
      </c>
      <c r="C16" s="20"/>
    </row>
    <row r="17" spans="1:3" ht="15" customHeight="1" x14ac:dyDescent="0.25">
      <c r="A17" s="44">
        <v>15</v>
      </c>
      <c r="B17" s="116" t="s">
        <v>303</v>
      </c>
      <c r="C17" s="20"/>
    </row>
    <row r="18" spans="1:3" ht="15" customHeight="1" x14ac:dyDescent="0.25">
      <c r="A18" s="44">
        <v>16</v>
      </c>
      <c r="B18" s="116" t="s">
        <v>347</v>
      </c>
      <c r="C18" s="20"/>
    </row>
    <row r="19" spans="1:3" ht="15" customHeight="1" x14ac:dyDescent="0.25">
      <c r="A19" s="44">
        <v>17</v>
      </c>
      <c r="B19" s="116" t="s">
        <v>323</v>
      </c>
      <c r="C19" s="20"/>
    </row>
    <row r="20" spans="1:3" ht="15" customHeight="1" x14ac:dyDescent="0.25">
      <c r="A20" s="44">
        <v>18</v>
      </c>
      <c r="B20" s="116" t="s">
        <v>348</v>
      </c>
      <c r="C20" s="20"/>
    </row>
    <row r="21" spans="1:3" ht="15" customHeight="1" x14ac:dyDescent="0.25">
      <c r="A21" s="44">
        <v>19</v>
      </c>
      <c r="B21" s="116" t="s">
        <v>304</v>
      </c>
      <c r="C21" s="20"/>
    </row>
    <row r="22" spans="1:3" ht="15" customHeight="1" x14ac:dyDescent="0.25">
      <c r="A22" s="44">
        <v>20</v>
      </c>
      <c r="B22" s="116" t="s">
        <v>326</v>
      </c>
      <c r="C22" s="20"/>
    </row>
    <row r="23" spans="1:3" ht="15" customHeight="1" x14ac:dyDescent="0.25">
      <c r="A23" s="44">
        <v>21</v>
      </c>
      <c r="B23" s="116" t="s">
        <v>349</v>
      </c>
      <c r="C23" s="20"/>
    </row>
    <row r="24" spans="1:3" ht="15" customHeight="1" x14ac:dyDescent="0.25">
      <c r="A24" s="44">
        <v>22</v>
      </c>
      <c r="B24" s="116" t="s">
        <v>331</v>
      </c>
      <c r="C24" s="20"/>
    </row>
    <row r="25" spans="1:3" ht="15" customHeight="1" x14ac:dyDescent="0.25">
      <c r="A25" s="44">
        <v>23</v>
      </c>
      <c r="B25" s="116" t="s">
        <v>350</v>
      </c>
      <c r="C25" s="20"/>
    </row>
    <row r="26" spans="1:3" ht="15" customHeight="1" x14ac:dyDescent="0.25">
      <c r="A26" s="44">
        <v>24</v>
      </c>
      <c r="B26" s="116" t="s">
        <v>351</v>
      </c>
      <c r="C26" s="20"/>
    </row>
    <row r="27" spans="1:3" ht="15" customHeight="1" x14ac:dyDescent="0.25">
      <c r="A27" s="44">
        <v>25</v>
      </c>
      <c r="B27" s="116" t="s">
        <v>352</v>
      </c>
      <c r="C27" s="20"/>
    </row>
    <row r="28" spans="1:3" ht="15" customHeight="1" x14ac:dyDescent="0.25">
      <c r="A28" s="44">
        <v>26</v>
      </c>
      <c r="B28" s="116" t="s">
        <v>353</v>
      </c>
      <c r="C28" s="20"/>
    </row>
    <row r="29" spans="1:3" ht="15" customHeight="1" x14ac:dyDescent="0.25">
      <c r="A29" s="44">
        <v>27</v>
      </c>
      <c r="B29" s="116" t="s">
        <v>354</v>
      </c>
      <c r="C29" s="20"/>
    </row>
    <row r="30" spans="1:3" ht="15" customHeight="1" x14ac:dyDescent="0.25">
      <c r="A30" s="44">
        <v>28</v>
      </c>
      <c r="B30" s="116" t="s">
        <v>294</v>
      </c>
      <c r="C30" s="20"/>
    </row>
    <row r="31" spans="1:3" ht="15" customHeight="1" x14ac:dyDescent="0.25">
      <c r="A31" s="44">
        <v>29</v>
      </c>
      <c r="B31" s="116" t="s">
        <v>355</v>
      </c>
      <c r="C31" s="20"/>
    </row>
    <row r="32" spans="1:3" ht="15" customHeight="1" x14ac:dyDescent="0.25">
      <c r="A32" s="44">
        <v>30</v>
      </c>
      <c r="B32" s="116" t="s">
        <v>356</v>
      </c>
      <c r="C32" s="20"/>
    </row>
    <row r="33" spans="1:3" ht="15" customHeight="1" x14ac:dyDescent="0.25">
      <c r="A33" s="44">
        <v>31</v>
      </c>
      <c r="B33" s="116" t="s">
        <v>293</v>
      </c>
      <c r="C33" s="20"/>
    </row>
    <row r="34" spans="1:3" ht="15" customHeight="1" x14ac:dyDescent="0.25">
      <c r="A34" s="44">
        <v>32</v>
      </c>
      <c r="B34" s="116" t="s">
        <v>357</v>
      </c>
      <c r="C34" s="20"/>
    </row>
    <row r="35" spans="1:3" ht="15" customHeight="1" x14ac:dyDescent="0.25">
      <c r="A35" s="44">
        <v>33</v>
      </c>
      <c r="B35" s="116" t="s">
        <v>358</v>
      </c>
      <c r="C35" s="20"/>
    </row>
    <row r="36" spans="1:3" ht="15" customHeight="1" x14ac:dyDescent="0.25">
      <c r="A36" s="44">
        <v>34</v>
      </c>
      <c r="B36" s="116" t="s">
        <v>327</v>
      </c>
      <c r="C36" s="20"/>
    </row>
    <row r="37" spans="1:3" ht="15" customHeight="1" x14ac:dyDescent="0.25">
      <c r="A37" s="44">
        <v>35</v>
      </c>
      <c r="B37" s="116" t="s">
        <v>315</v>
      </c>
      <c r="C37" s="20"/>
    </row>
    <row r="38" spans="1:3" ht="15" customHeight="1" x14ac:dyDescent="0.25">
      <c r="A38" s="44">
        <v>36</v>
      </c>
      <c r="B38" s="116" t="s">
        <v>359</v>
      </c>
      <c r="C38" s="20"/>
    </row>
    <row r="39" spans="1:3" ht="15" customHeight="1" x14ac:dyDescent="0.25">
      <c r="A39" s="44">
        <v>37</v>
      </c>
      <c r="B39" s="116" t="s">
        <v>307</v>
      </c>
      <c r="C39" s="20"/>
    </row>
    <row r="40" spans="1:3" ht="15" customHeight="1" x14ac:dyDescent="0.25">
      <c r="A40" s="44">
        <v>38</v>
      </c>
      <c r="B40" s="116" t="s">
        <v>297</v>
      </c>
      <c r="C40" s="20"/>
    </row>
    <row r="41" spans="1:3" ht="15" customHeight="1" x14ac:dyDescent="0.25">
      <c r="A41" s="44">
        <v>39</v>
      </c>
      <c r="B41" s="116" t="s">
        <v>360</v>
      </c>
      <c r="C41" s="20"/>
    </row>
    <row r="42" spans="1:3" ht="15" customHeight="1" x14ac:dyDescent="0.25">
      <c r="A42" s="44">
        <v>40</v>
      </c>
      <c r="B42" s="116" t="s">
        <v>361</v>
      </c>
      <c r="C42" s="20"/>
    </row>
    <row r="43" spans="1:3" ht="15" customHeight="1" x14ac:dyDescent="0.25">
      <c r="A43" s="44">
        <v>41</v>
      </c>
      <c r="B43" s="116" t="s">
        <v>312</v>
      </c>
      <c r="C43" s="20"/>
    </row>
    <row r="44" spans="1:3" ht="15" customHeight="1" x14ac:dyDescent="0.25">
      <c r="A44" s="44">
        <v>42</v>
      </c>
      <c r="B44" s="116" t="s">
        <v>299</v>
      </c>
      <c r="C44" s="20"/>
    </row>
    <row r="45" spans="1:3" ht="15" customHeight="1" x14ac:dyDescent="0.25">
      <c r="A45" s="44">
        <v>43</v>
      </c>
      <c r="B45" s="116" t="s">
        <v>362</v>
      </c>
      <c r="C45" s="20"/>
    </row>
    <row r="46" spans="1:3" ht="15" customHeight="1" x14ac:dyDescent="0.25">
      <c r="A46" s="44">
        <v>44</v>
      </c>
      <c r="B46" s="116" t="s">
        <v>363</v>
      </c>
      <c r="C46" s="20"/>
    </row>
    <row r="47" spans="1:3" ht="15" customHeight="1" x14ac:dyDescent="0.25">
      <c r="A47" s="44">
        <v>45</v>
      </c>
      <c r="B47" s="116" t="s">
        <v>300</v>
      </c>
      <c r="C47" s="20"/>
    </row>
    <row r="48" spans="1:3" ht="15" customHeight="1" x14ac:dyDescent="0.25">
      <c r="A48" s="44">
        <v>46</v>
      </c>
      <c r="B48" s="116" t="s">
        <v>333</v>
      </c>
      <c r="C48" s="20"/>
    </row>
    <row r="49" spans="1:3" ht="15" customHeight="1" x14ac:dyDescent="0.25">
      <c r="A49" s="44">
        <v>47</v>
      </c>
      <c r="B49" s="116" t="s">
        <v>364</v>
      </c>
      <c r="C49" s="20"/>
    </row>
    <row r="50" spans="1:3" ht="15" customHeight="1" x14ac:dyDescent="0.25">
      <c r="A50" s="44">
        <v>48</v>
      </c>
      <c r="B50" s="116" t="s">
        <v>296</v>
      </c>
      <c r="C50" s="20"/>
    </row>
    <row r="51" spans="1:3" ht="15" customHeight="1" x14ac:dyDescent="0.25">
      <c r="A51" s="44">
        <v>49</v>
      </c>
      <c r="B51" s="116" t="s">
        <v>365</v>
      </c>
      <c r="C51" s="20"/>
    </row>
    <row r="52" spans="1:3" ht="15" customHeight="1" x14ac:dyDescent="0.25">
      <c r="A52" s="44">
        <v>50</v>
      </c>
      <c r="B52" s="116" t="s">
        <v>288</v>
      </c>
      <c r="C52" s="20"/>
    </row>
    <row r="53" spans="1:3" ht="15" customHeight="1" x14ac:dyDescent="0.25">
      <c r="A53" s="44">
        <v>51</v>
      </c>
      <c r="B53" s="116" t="s">
        <v>321</v>
      </c>
      <c r="C53" s="20"/>
    </row>
    <row r="54" spans="1:3" ht="15" customHeight="1" x14ac:dyDescent="0.25">
      <c r="A54" s="44">
        <v>52</v>
      </c>
      <c r="B54" s="116" t="s">
        <v>289</v>
      </c>
      <c r="C54" s="20"/>
    </row>
    <row r="55" spans="1:3" ht="15" customHeight="1" x14ac:dyDescent="0.25">
      <c r="A55" s="44">
        <v>53</v>
      </c>
      <c r="B55" s="116" t="s">
        <v>332</v>
      </c>
      <c r="C55" s="20"/>
    </row>
    <row r="56" spans="1:3" ht="15" customHeight="1" x14ac:dyDescent="0.25">
      <c r="A56" s="44">
        <v>54</v>
      </c>
      <c r="B56" s="116" t="s">
        <v>366</v>
      </c>
      <c r="C56" s="20"/>
    </row>
    <row r="57" spans="1:3" ht="15" customHeight="1" x14ac:dyDescent="0.25">
      <c r="A57" s="44">
        <v>55</v>
      </c>
      <c r="B57" s="116" t="s">
        <v>308</v>
      </c>
      <c r="C57" s="20"/>
    </row>
    <row r="58" spans="1:3" ht="15" customHeight="1" x14ac:dyDescent="0.25">
      <c r="A58" s="44">
        <v>56</v>
      </c>
      <c r="B58" s="116" t="s">
        <v>320</v>
      </c>
      <c r="C58" s="20"/>
    </row>
    <row r="59" spans="1:3" ht="15" customHeight="1" x14ac:dyDescent="0.25">
      <c r="A59" s="44">
        <v>57</v>
      </c>
      <c r="B59" s="116" t="s">
        <v>290</v>
      </c>
      <c r="C59" s="20"/>
    </row>
    <row r="60" spans="1:3" ht="15" customHeight="1" x14ac:dyDescent="0.25">
      <c r="A60" s="44">
        <v>58</v>
      </c>
      <c r="B60" s="116" t="s">
        <v>287</v>
      </c>
      <c r="C60" s="20"/>
    </row>
    <row r="61" spans="1:3" ht="15" customHeight="1" x14ac:dyDescent="0.25">
      <c r="A61" s="44">
        <v>59</v>
      </c>
      <c r="B61" s="116" t="s">
        <v>329</v>
      </c>
      <c r="C61" s="20"/>
    </row>
    <row r="62" spans="1:3" ht="15" customHeight="1" x14ac:dyDescent="0.25">
      <c r="A62" s="44">
        <v>60</v>
      </c>
      <c r="B62" s="116" t="s">
        <v>367</v>
      </c>
      <c r="C62" s="20"/>
    </row>
    <row r="63" spans="1:3" ht="15" customHeight="1" x14ac:dyDescent="0.25">
      <c r="A63" s="44">
        <v>61</v>
      </c>
      <c r="B63" s="116" t="s">
        <v>298</v>
      </c>
      <c r="C63" s="20"/>
    </row>
    <row r="64" spans="1:3" ht="15" customHeight="1" x14ac:dyDescent="0.25">
      <c r="A64" s="44">
        <v>62</v>
      </c>
      <c r="B64" s="116" t="s">
        <v>301</v>
      </c>
      <c r="C64" s="20"/>
    </row>
    <row r="65" spans="1:3" ht="15" customHeight="1" x14ac:dyDescent="0.25">
      <c r="A65" s="44">
        <v>63</v>
      </c>
      <c r="B65" s="116" t="s">
        <v>291</v>
      </c>
      <c r="C65" s="20"/>
    </row>
    <row r="66" spans="1:3" ht="15" customHeight="1" x14ac:dyDescent="0.25">
      <c r="A66" s="44">
        <v>64</v>
      </c>
      <c r="B66" s="116" t="s">
        <v>302</v>
      </c>
      <c r="C66" s="20"/>
    </row>
    <row r="67" spans="1:3" ht="15" customHeight="1" x14ac:dyDescent="0.25">
      <c r="A67" s="44">
        <v>65</v>
      </c>
      <c r="B67" s="116" t="s">
        <v>324</v>
      </c>
      <c r="C67" s="20"/>
    </row>
    <row r="68" spans="1:3" ht="15" customHeight="1" x14ac:dyDescent="0.25">
      <c r="A68" s="44">
        <v>66</v>
      </c>
      <c r="B68" s="116" t="s">
        <v>368</v>
      </c>
      <c r="C68" s="20"/>
    </row>
    <row r="69" spans="1:3" ht="15" customHeight="1" x14ac:dyDescent="0.25">
      <c r="A69" s="44">
        <v>67</v>
      </c>
      <c r="B69" s="116" t="s">
        <v>369</v>
      </c>
      <c r="C69" s="20"/>
    </row>
    <row r="70" spans="1:3" ht="15" customHeight="1" x14ac:dyDescent="0.25">
      <c r="A70" s="44">
        <v>68</v>
      </c>
      <c r="B70" s="116" t="s">
        <v>314</v>
      </c>
      <c r="C70" s="20"/>
    </row>
    <row r="71" spans="1:3" ht="15" customHeight="1" x14ac:dyDescent="0.25">
      <c r="A71" s="44">
        <v>69</v>
      </c>
      <c r="B71" s="116" t="s">
        <v>317</v>
      </c>
      <c r="C71" s="20"/>
    </row>
    <row r="72" spans="1:3" ht="15" customHeight="1" x14ac:dyDescent="0.25">
      <c r="A72" s="44">
        <v>70</v>
      </c>
      <c r="B72" s="116" t="s">
        <v>328</v>
      </c>
      <c r="C72" s="20"/>
    </row>
    <row r="73" spans="1:3" ht="15" customHeight="1" x14ac:dyDescent="0.25">
      <c r="A73" s="44">
        <v>71</v>
      </c>
      <c r="B73" s="116" t="s">
        <v>319</v>
      </c>
      <c r="C73" s="20"/>
    </row>
    <row r="74" spans="1:3" ht="15" customHeight="1" x14ac:dyDescent="0.25">
      <c r="A74" s="44">
        <v>72</v>
      </c>
      <c r="B74" s="116" t="s">
        <v>370</v>
      </c>
      <c r="C74" s="20"/>
    </row>
    <row r="75" spans="1:3" ht="15" customHeight="1" x14ac:dyDescent="0.25">
      <c r="A75" s="44">
        <v>73</v>
      </c>
      <c r="B75" s="116" t="s">
        <v>309</v>
      </c>
      <c r="C75" s="20"/>
    </row>
    <row r="76" spans="1:3" ht="15" customHeight="1" x14ac:dyDescent="0.25">
      <c r="A76" s="44">
        <v>74</v>
      </c>
      <c r="B76" s="116" t="s">
        <v>371</v>
      </c>
      <c r="C76" s="20"/>
    </row>
    <row r="77" spans="1:3" ht="15" customHeight="1" x14ac:dyDescent="0.25">
      <c r="A77" s="44">
        <v>75</v>
      </c>
      <c r="B77" s="116" t="s">
        <v>310</v>
      </c>
      <c r="C77" s="20"/>
    </row>
    <row r="78" spans="1:3" ht="15" customHeight="1" x14ac:dyDescent="0.25">
      <c r="A78" s="44">
        <v>76</v>
      </c>
      <c r="B78" s="116" t="s">
        <v>305</v>
      </c>
      <c r="C78" s="20"/>
    </row>
    <row r="79" spans="1:3" ht="15" customHeight="1" x14ac:dyDescent="0.25">
      <c r="A79" s="44">
        <v>77</v>
      </c>
      <c r="B79" s="116" t="s">
        <v>316</v>
      </c>
      <c r="C79" s="20"/>
    </row>
    <row r="80" spans="1:3" ht="15" customHeight="1" x14ac:dyDescent="0.25">
      <c r="A80" s="44">
        <v>78</v>
      </c>
      <c r="B80" s="116" t="s">
        <v>325</v>
      </c>
      <c r="C80" s="20"/>
    </row>
    <row r="81" spans="1:3" ht="15" customHeight="1" x14ac:dyDescent="0.25">
      <c r="A81" s="44">
        <v>79</v>
      </c>
      <c r="B81" s="116" t="s">
        <v>372</v>
      </c>
      <c r="C81" s="20"/>
    </row>
    <row r="82" spans="1:3" ht="15" customHeight="1" x14ac:dyDescent="0.25">
      <c r="A82" s="44">
        <v>80</v>
      </c>
      <c r="B82" s="116" t="s">
        <v>373</v>
      </c>
      <c r="C82" s="20"/>
    </row>
    <row r="83" spans="1:3" ht="15" customHeight="1" x14ac:dyDescent="0.25">
      <c r="A83" s="44">
        <v>81</v>
      </c>
      <c r="B83" s="116" t="s">
        <v>318</v>
      </c>
      <c r="C83" s="20"/>
    </row>
    <row r="84" spans="1:3" ht="15" customHeight="1" x14ac:dyDescent="0.25">
      <c r="A84" s="44">
        <v>82</v>
      </c>
      <c r="B84" s="116" t="s">
        <v>374</v>
      </c>
      <c r="C84" s="20"/>
    </row>
    <row r="85" spans="1:3" ht="15" customHeight="1" x14ac:dyDescent="0.25">
      <c r="A85" s="44">
        <v>83</v>
      </c>
      <c r="B85" s="116" t="s">
        <v>292</v>
      </c>
      <c r="C85" s="20"/>
    </row>
    <row r="86" spans="1:3" ht="15" customHeight="1" x14ac:dyDescent="0.25">
      <c r="A86" s="44">
        <v>84</v>
      </c>
      <c r="B86" s="116" t="s">
        <v>375</v>
      </c>
      <c r="C86" s="20"/>
    </row>
    <row r="87" spans="1:3" ht="15" customHeight="1" x14ac:dyDescent="0.25">
      <c r="A87" s="44">
        <v>85</v>
      </c>
      <c r="B87" s="116" t="s">
        <v>414</v>
      </c>
      <c r="C87" s="20"/>
    </row>
    <row r="88" spans="1:3" ht="15" customHeight="1" x14ac:dyDescent="0.25">
      <c r="A88" s="44">
        <v>86</v>
      </c>
      <c r="B88" s="116" t="s">
        <v>415</v>
      </c>
      <c r="C88" s="20"/>
    </row>
    <row r="89" spans="1:3" ht="15" customHeight="1" x14ac:dyDescent="0.25">
      <c r="A89" s="44">
        <v>87</v>
      </c>
      <c r="B89" s="116" t="s">
        <v>334</v>
      </c>
      <c r="C89" s="20"/>
    </row>
    <row r="90" spans="1:3" ht="15" customHeight="1" x14ac:dyDescent="0.25">
      <c r="A90" s="44">
        <v>88</v>
      </c>
      <c r="B90" s="116" t="s">
        <v>335</v>
      </c>
      <c r="C90" s="20"/>
    </row>
    <row r="91" spans="1:3" ht="15" customHeight="1" x14ac:dyDescent="0.25">
      <c r="A91" s="44">
        <v>89</v>
      </c>
      <c r="B91" s="116" t="s">
        <v>336</v>
      </c>
      <c r="C91" s="20"/>
    </row>
    <row r="92" spans="1:3" ht="15" customHeight="1" x14ac:dyDescent="0.25">
      <c r="A92" s="44">
        <v>90</v>
      </c>
      <c r="B92" s="116" t="s">
        <v>337</v>
      </c>
      <c r="C92" s="20"/>
    </row>
    <row r="93" spans="1:3" ht="15" customHeight="1" x14ac:dyDescent="0.25">
      <c r="A93" s="44">
        <v>91</v>
      </c>
      <c r="B93" s="116" t="s">
        <v>338</v>
      </c>
      <c r="C93" s="20"/>
    </row>
    <row r="94" spans="1:3" ht="15" customHeight="1" x14ac:dyDescent="0.25">
      <c r="A94" s="44">
        <v>92</v>
      </c>
      <c r="B94" s="116" t="s">
        <v>339</v>
      </c>
      <c r="C94" s="20"/>
    </row>
    <row r="95" spans="1:3" ht="15" customHeight="1" x14ac:dyDescent="0.25">
      <c r="A95" s="44">
        <v>93</v>
      </c>
      <c r="B95" s="116" t="s">
        <v>399</v>
      </c>
      <c r="C95" s="20"/>
    </row>
    <row r="96" spans="1:3" ht="15" customHeight="1" x14ac:dyDescent="0.25">
      <c r="A96" s="44">
        <v>94</v>
      </c>
      <c r="B96" s="116" t="s">
        <v>400</v>
      </c>
      <c r="C96" s="20"/>
    </row>
    <row r="97" spans="1:3" ht="15" customHeight="1" x14ac:dyDescent="0.25">
      <c r="A97" s="44">
        <v>95</v>
      </c>
      <c r="B97" s="116" t="s">
        <v>397</v>
      </c>
      <c r="C97" s="20"/>
    </row>
    <row r="98" spans="1:3" ht="15" customHeight="1" x14ac:dyDescent="0.25">
      <c r="A98" s="44">
        <v>96</v>
      </c>
      <c r="B98" s="116" t="s">
        <v>398</v>
      </c>
      <c r="C98" s="20"/>
    </row>
    <row r="99" spans="1:3" ht="15" customHeight="1" x14ac:dyDescent="0.25">
      <c r="A99" s="232"/>
      <c r="B99" s="232"/>
      <c r="C99" s="20"/>
    </row>
  </sheetData>
  <mergeCells count="1">
    <mergeCell ref="A99:B9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Content'!$C$2:$C$3</xm:f>
          </x14:formula1>
          <xm:sqref>D6 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defaultColWidth="6.59765625" defaultRowHeight="15" customHeight="1" x14ac:dyDescent="0.25"/>
  <cols>
    <col min="1" max="1" width="12.5" style="2" bestFit="1" customWidth="1"/>
    <col min="2" max="2" width="6.59765625" style="2"/>
    <col min="3" max="3" width="8.3984375" style="2" bestFit="1" customWidth="1"/>
    <col min="4" max="16384" width="6.59765625" style="2"/>
  </cols>
  <sheetData>
    <row r="1" spans="1:3" s="18" customFormat="1" ht="15" customHeight="1" x14ac:dyDescent="0.25">
      <c r="A1" s="18" t="s">
        <v>403</v>
      </c>
      <c r="C1" s="18" t="s">
        <v>407</v>
      </c>
    </row>
    <row r="2" spans="1:3" ht="15" customHeight="1" x14ac:dyDescent="0.25">
      <c r="A2" s="20" t="s">
        <v>339</v>
      </c>
      <c r="C2" s="20" t="s">
        <v>408</v>
      </c>
    </row>
    <row r="3" spans="1:3" ht="15" customHeight="1" x14ac:dyDescent="0.25">
      <c r="A3" s="20" t="s">
        <v>401</v>
      </c>
      <c r="C3" s="20" t="s">
        <v>405</v>
      </c>
    </row>
    <row r="4" spans="1:3" ht="15" customHeight="1" x14ac:dyDescent="0.25">
      <c r="A4" s="20" t="s">
        <v>334</v>
      </c>
    </row>
    <row r="5" spans="1:3" ht="15" customHeight="1" x14ac:dyDescent="0.25">
      <c r="A5" s="20" t="s">
        <v>335</v>
      </c>
    </row>
    <row r="6" spans="1:3" ht="15" customHeight="1" x14ac:dyDescent="0.25">
      <c r="A6" s="20" t="s">
        <v>402</v>
      </c>
    </row>
    <row r="7" spans="1:3" ht="15" customHeight="1" x14ac:dyDescent="0.25">
      <c r="A7" s="20" t="s">
        <v>336</v>
      </c>
    </row>
    <row r="8" spans="1:3" ht="15" customHeight="1" x14ac:dyDescent="0.25">
      <c r="A8" s="20" t="s">
        <v>337</v>
      </c>
    </row>
    <row r="9" spans="1:3" ht="15" customHeight="1" x14ac:dyDescent="0.25">
      <c r="A9" s="20" t="s">
        <v>338</v>
      </c>
    </row>
  </sheetData>
  <sortState ref="A2:A11">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
  <sheetViews>
    <sheetView zoomScale="120" zoomScaleNormal="120" workbookViewId="0">
      <selection activeCell="C3" sqref="C3"/>
    </sheetView>
  </sheetViews>
  <sheetFormatPr defaultColWidth="6.59765625" defaultRowHeight="15" customHeight="1" x14ac:dyDescent="0.25"/>
  <cols>
    <col min="1" max="1" width="30.59765625" style="20" customWidth="1"/>
    <col min="2" max="2" width="8.59765625" style="36" customWidth="1"/>
    <col min="3" max="14" width="9.59765625" style="20" customWidth="1"/>
    <col min="15" max="16384" width="6.59765625" style="20"/>
  </cols>
  <sheetData>
    <row r="1" spans="1:16" s="18" customFormat="1" ht="15" customHeight="1" x14ac:dyDescent="0.25">
      <c r="A1" s="190" t="s">
        <v>285</v>
      </c>
      <c r="B1" s="190" t="s">
        <v>395</v>
      </c>
      <c r="C1" s="190" t="str">
        <f>Results!C2</f>
        <v>Test Group</v>
      </c>
      <c r="D1" s="190"/>
      <c r="E1" s="190"/>
      <c r="F1" s="190"/>
      <c r="G1" s="190"/>
      <c r="H1" s="190"/>
      <c r="I1" s="190"/>
      <c r="J1" s="190"/>
      <c r="K1" s="190"/>
      <c r="L1" s="190"/>
      <c r="M1" s="233"/>
      <c r="N1" s="233"/>
    </row>
    <row r="2" spans="1:16" ht="15" customHeight="1" x14ac:dyDescent="0.25">
      <c r="A2" s="190"/>
      <c r="B2" s="190"/>
      <c r="C2" s="29" t="s">
        <v>266</v>
      </c>
      <c r="D2" s="29" t="s">
        <v>267</v>
      </c>
      <c r="E2" s="29" t="s">
        <v>268</v>
      </c>
      <c r="F2" s="29" t="s">
        <v>269</v>
      </c>
      <c r="G2" s="29" t="s">
        <v>270</v>
      </c>
      <c r="H2" s="29" t="s">
        <v>271</v>
      </c>
      <c r="I2" s="29" t="s">
        <v>272</v>
      </c>
      <c r="J2" s="29" t="s">
        <v>273</v>
      </c>
      <c r="K2" s="29" t="s">
        <v>274</v>
      </c>
      <c r="L2" s="29" t="s">
        <v>275</v>
      </c>
      <c r="M2" s="61" t="s">
        <v>388</v>
      </c>
      <c r="N2" s="61" t="s">
        <v>389</v>
      </c>
      <c r="O2" s="29" t="s">
        <v>128</v>
      </c>
      <c r="P2" s="29" t="s">
        <v>129</v>
      </c>
    </row>
    <row r="3" spans="1:16" ht="15" customHeight="1" x14ac:dyDescent="0.25">
      <c r="A3" s="33" t="str">
        <f>'miRNA Table'!B3</f>
        <v>hsa-let-7a-5p</v>
      </c>
      <c r="B3" s="34">
        <v>1</v>
      </c>
      <c r="C3" s="49">
        <v>29.89</v>
      </c>
      <c r="D3" s="49">
        <v>29.56</v>
      </c>
      <c r="E3" s="49">
        <v>29.6</v>
      </c>
      <c r="F3" s="50"/>
      <c r="G3" s="50"/>
      <c r="H3" s="50"/>
      <c r="I3" s="50"/>
      <c r="J3" s="50"/>
      <c r="K3" s="50"/>
      <c r="L3" s="50"/>
      <c r="M3" s="50"/>
      <c r="N3" s="50"/>
      <c r="O3" s="41">
        <f>IF(ISERROR(AVERAGE(Calculations!C4:N4)),"",AVERAGE(Calculations!C4:N4))</f>
        <v>29.683333333333337</v>
      </c>
      <c r="P3" s="41">
        <f>IF(ISERROR(STDEV(Calculations!C4:N4)),"",IF(COUNT(Calculations!C4:N4)&lt;3,"N/A",STDEV(Calculations!C4:N4)))</f>
        <v>0.18009256878986843</v>
      </c>
    </row>
    <row r="4" spans="1:16" ht="15" customHeight="1" x14ac:dyDescent="0.25">
      <c r="A4" s="33" t="str">
        <f>'miRNA Table'!B4</f>
        <v>hsa-miR-133b</v>
      </c>
      <c r="B4" s="34">
        <v>2</v>
      </c>
      <c r="C4" s="49">
        <v>31.15</v>
      </c>
      <c r="D4" s="49">
        <v>31.27</v>
      </c>
      <c r="E4" s="49">
        <v>30.75</v>
      </c>
      <c r="F4" s="50"/>
      <c r="G4" s="50"/>
      <c r="H4" s="50"/>
      <c r="I4" s="50"/>
      <c r="J4" s="50"/>
      <c r="K4" s="50"/>
      <c r="L4" s="50"/>
      <c r="M4" s="50"/>
      <c r="N4" s="50"/>
      <c r="O4" s="41">
        <f>IF(ISERROR(AVERAGE(Calculations!C5:N5)),"",AVERAGE(Calculations!C5:N5))</f>
        <v>31.056666666666668</v>
      </c>
      <c r="P4" s="41">
        <f>IF(ISERROR(STDEV(Calculations!C5:N5)),"",IF(COUNT(Calculations!C5:N5)&lt;3,"N/A",STDEV(Calculations!C5:N5)))</f>
        <v>0.27227437142216143</v>
      </c>
    </row>
    <row r="5" spans="1:16" ht="15" customHeight="1" x14ac:dyDescent="0.25">
      <c r="A5" s="33" t="str">
        <f>'miRNA Table'!B5</f>
        <v>hsa-miR-122-5p</v>
      </c>
      <c r="B5" s="34">
        <v>3</v>
      </c>
      <c r="C5" s="49">
        <v>31.57</v>
      </c>
      <c r="D5" s="49">
        <v>31.24</v>
      </c>
      <c r="E5" s="49">
        <v>31.54</v>
      </c>
      <c r="F5" s="50"/>
      <c r="G5" s="50"/>
      <c r="H5" s="50"/>
      <c r="I5" s="50"/>
      <c r="J5" s="50"/>
      <c r="K5" s="50"/>
      <c r="L5" s="50"/>
      <c r="M5" s="50"/>
      <c r="N5" s="50"/>
      <c r="O5" s="41">
        <f>IF(ISERROR(AVERAGE(Calculations!C6:N6)),"",AVERAGE(Calculations!C6:N6))</f>
        <v>31.45</v>
      </c>
      <c r="P5" s="41">
        <f>IF(ISERROR(STDEV(Calculations!C6:N6)),"",IF(COUNT(Calculations!C6:N6)&lt;3,"N/A",STDEV(Calculations!C6:N6)))</f>
        <v>0.18248287590894738</v>
      </c>
    </row>
    <row r="6" spans="1:16" ht="15" customHeight="1" x14ac:dyDescent="0.25">
      <c r="A6" s="33" t="str">
        <f>'miRNA Table'!B6</f>
        <v>hsa-miR-20b-5p</v>
      </c>
      <c r="B6" s="34">
        <v>4</v>
      </c>
      <c r="C6" s="49">
        <v>31.3</v>
      </c>
      <c r="D6" s="49">
        <v>32.24</v>
      </c>
      <c r="E6" s="49">
        <v>32.799999999999997</v>
      </c>
      <c r="F6" s="50"/>
      <c r="G6" s="50"/>
      <c r="H6" s="50"/>
      <c r="I6" s="50"/>
      <c r="J6" s="50"/>
      <c r="K6" s="50"/>
      <c r="L6" s="50"/>
      <c r="M6" s="50"/>
      <c r="N6" s="50"/>
      <c r="O6" s="41">
        <f>IF(ISERROR(AVERAGE(Calculations!C7:N7)),"",AVERAGE(Calculations!C7:N7))</f>
        <v>32.113333333333337</v>
      </c>
      <c r="P6" s="41">
        <f>IF(ISERROR(STDEV(Calculations!C7:N7)),"",IF(COUNT(Calculations!C7:N7)&lt;3,"N/A",STDEV(Calculations!C7:N7)))</f>
        <v>0.75797977105812731</v>
      </c>
    </row>
    <row r="7" spans="1:16" ht="15" customHeight="1" x14ac:dyDescent="0.25">
      <c r="A7" s="33" t="str">
        <f>'miRNA Table'!B7</f>
        <v>hsa-miR-335-5p</v>
      </c>
      <c r="B7" s="34">
        <v>5</v>
      </c>
      <c r="C7" s="49" t="s">
        <v>130</v>
      </c>
      <c r="D7" s="49" t="s">
        <v>130</v>
      </c>
      <c r="E7" s="49" t="s">
        <v>130</v>
      </c>
      <c r="F7" s="50"/>
      <c r="G7" s="50"/>
      <c r="H7" s="50"/>
      <c r="I7" s="50"/>
      <c r="J7" s="50"/>
      <c r="K7" s="50"/>
      <c r="L7" s="50"/>
      <c r="M7" s="50"/>
      <c r="N7" s="50"/>
      <c r="O7" s="41">
        <f>IF(ISERROR(AVERAGE(Calculations!C8:N8)),"",AVERAGE(Calculations!C8:N8))</f>
        <v>35</v>
      </c>
      <c r="P7" s="41">
        <f>IF(ISERROR(STDEV(Calculations!C8:N8)),"",IF(COUNT(Calculations!C8:N8)&lt;3,"N/A",STDEV(Calculations!C8:N8)))</f>
        <v>0</v>
      </c>
    </row>
    <row r="8" spans="1:16" ht="15" customHeight="1" x14ac:dyDescent="0.25">
      <c r="A8" s="33" t="str">
        <f>'miRNA Table'!B8</f>
        <v>hsa-miR-196a-5p</v>
      </c>
      <c r="B8" s="34">
        <v>6</v>
      </c>
      <c r="C8" s="49">
        <v>26.67</v>
      </c>
      <c r="D8" s="49">
        <v>26.27</v>
      </c>
      <c r="E8" s="49">
        <v>26.16</v>
      </c>
      <c r="F8" s="50"/>
      <c r="G8" s="50"/>
      <c r="H8" s="50"/>
      <c r="I8" s="50"/>
      <c r="J8" s="50"/>
      <c r="K8" s="50"/>
      <c r="L8" s="50"/>
      <c r="M8" s="50"/>
      <c r="N8" s="50"/>
      <c r="O8" s="41">
        <f>IF(ISERROR(AVERAGE(Calculations!C9:N9)),"",AVERAGE(Calculations!C9:N9))</f>
        <v>26.366666666666664</v>
      </c>
      <c r="P8" s="41">
        <f>IF(ISERROR(STDEV(Calculations!C9:N9)),"",IF(COUNT(Calculations!C9:N9)&lt;3,"N/A",STDEV(Calculations!C9:N9)))</f>
        <v>0.26839026311200981</v>
      </c>
    </row>
    <row r="9" spans="1:16" ht="15" customHeight="1" x14ac:dyDescent="0.25">
      <c r="A9" s="33" t="str">
        <f>'miRNA Table'!B9</f>
        <v>hsa-miR-125a-5p</v>
      </c>
      <c r="B9" s="34">
        <v>7</v>
      </c>
      <c r="C9" s="49">
        <v>37.28</v>
      </c>
      <c r="D9" s="49">
        <v>35.35</v>
      </c>
      <c r="E9" s="49">
        <v>35.369999999999997</v>
      </c>
      <c r="F9" s="50"/>
      <c r="G9" s="50"/>
      <c r="H9" s="50"/>
      <c r="I9" s="50"/>
      <c r="J9" s="50"/>
      <c r="K9" s="50"/>
      <c r="L9" s="50"/>
      <c r="M9" s="50"/>
      <c r="N9" s="50"/>
      <c r="O9" s="41">
        <f>IF(ISERROR(AVERAGE(Calculations!C10:N10)),"",AVERAGE(Calculations!C10:N10))</f>
        <v>35</v>
      </c>
      <c r="P9" s="41">
        <f>IF(ISERROR(STDEV(Calculations!C10:N10)),"",IF(COUNT(Calculations!C10:N10)&lt;3,"N/A",STDEV(Calculations!C10:N10)))</f>
        <v>0</v>
      </c>
    </row>
    <row r="10" spans="1:16" ht="15" customHeight="1" x14ac:dyDescent="0.25">
      <c r="A10" s="33" t="str">
        <f>'miRNA Table'!B10</f>
        <v>hsa-miR-142-5p</v>
      </c>
      <c r="B10" s="34">
        <v>8</v>
      </c>
      <c r="C10" s="49">
        <v>29.54</v>
      </c>
      <c r="D10" s="49">
        <v>29.45</v>
      </c>
      <c r="E10" s="49">
        <v>29.08</v>
      </c>
      <c r="F10" s="50"/>
      <c r="G10" s="50"/>
      <c r="H10" s="50"/>
      <c r="I10" s="50"/>
      <c r="J10" s="50"/>
      <c r="K10" s="50"/>
      <c r="L10" s="50"/>
      <c r="M10" s="50"/>
      <c r="N10" s="50"/>
      <c r="O10" s="41">
        <f>IF(ISERROR(AVERAGE(Calculations!C11:N11)),"",AVERAGE(Calculations!C11:N11))</f>
        <v>29.356666666666666</v>
      </c>
      <c r="P10" s="41">
        <f>IF(ISERROR(STDEV(Calculations!C11:N11)),"",IF(COUNT(Calculations!C11:N11)&lt;3,"N/A",STDEV(Calculations!C11:N11)))</f>
        <v>0.24378952670968781</v>
      </c>
    </row>
    <row r="11" spans="1:16" ht="15" customHeight="1" x14ac:dyDescent="0.25">
      <c r="A11" s="33" t="str">
        <f>'miRNA Table'!B11</f>
        <v>hsa-miR-96-5p</v>
      </c>
      <c r="B11" s="34">
        <v>9</v>
      </c>
      <c r="C11" s="49">
        <v>21.26</v>
      </c>
      <c r="D11" s="49">
        <v>21.29</v>
      </c>
      <c r="E11" s="49">
        <v>21.26</v>
      </c>
      <c r="F11" s="50"/>
      <c r="G11" s="50"/>
      <c r="H11" s="50"/>
      <c r="I11" s="50"/>
      <c r="J11" s="50"/>
      <c r="K11" s="50"/>
      <c r="L11" s="50"/>
      <c r="M11" s="50"/>
      <c r="N11" s="50"/>
      <c r="O11" s="41">
        <f>IF(ISERROR(AVERAGE(Calculations!C12:N12)),"",AVERAGE(Calculations!C12:N12))</f>
        <v>21.27</v>
      </c>
      <c r="P11" s="41">
        <f>IF(ISERROR(STDEV(Calculations!C12:N12)),"",IF(COUNT(Calculations!C12:N12)&lt;3,"N/A",STDEV(Calculations!C12:N12)))</f>
        <v>1.7320508075687378E-2</v>
      </c>
    </row>
    <row r="12" spans="1:16" ht="15" customHeight="1" x14ac:dyDescent="0.25">
      <c r="A12" s="33" t="str">
        <f>'miRNA Table'!B12</f>
        <v>hsa-miR-222-3p</v>
      </c>
      <c r="B12" s="34">
        <v>10</v>
      </c>
      <c r="C12" s="49">
        <v>16.77</v>
      </c>
      <c r="D12" s="49">
        <v>16.86</v>
      </c>
      <c r="E12" s="49">
        <v>16.77</v>
      </c>
      <c r="F12" s="50"/>
      <c r="G12" s="50"/>
      <c r="H12" s="50"/>
      <c r="I12" s="50"/>
      <c r="J12" s="50"/>
      <c r="K12" s="50"/>
      <c r="L12" s="50"/>
      <c r="M12" s="50"/>
      <c r="N12" s="50"/>
      <c r="O12" s="41">
        <f>IF(ISERROR(AVERAGE(Calculations!C13:N13)),"",AVERAGE(Calculations!C13:N13))</f>
        <v>16.799999999999997</v>
      </c>
      <c r="P12" s="41">
        <f>IF(ISERROR(STDEV(Calculations!C13:N13)),"",IF(COUNT(Calculations!C13:N13)&lt;3,"N/A",STDEV(Calculations!C13:N13)))</f>
        <v>5.1961524227066236E-2</v>
      </c>
    </row>
    <row r="13" spans="1:16" ht="15" customHeight="1" x14ac:dyDescent="0.25">
      <c r="A13" s="33" t="str">
        <f>'miRNA Table'!B13</f>
        <v>hsa-miR-148b-3p</v>
      </c>
      <c r="B13" s="34">
        <v>11</v>
      </c>
      <c r="C13" s="49">
        <v>33.49</v>
      </c>
      <c r="D13" s="49">
        <v>36.020000000000003</v>
      </c>
      <c r="E13" s="49">
        <v>33.520000000000003</v>
      </c>
      <c r="F13" s="50"/>
      <c r="G13" s="50"/>
      <c r="H13" s="50"/>
      <c r="I13" s="50"/>
      <c r="J13" s="50"/>
      <c r="K13" s="50"/>
      <c r="L13" s="50"/>
      <c r="M13" s="50"/>
      <c r="N13" s="50"/>
      <c r="O13" s="41">
        <f>IF(ISERROR(AVERAGE(Calculations!C14:N14)),"",AVERAGE(Calculations!C14:N14))</f>
        <v>34.003333333333337</v>
      </c>
      <c r="P13" s="41">
        <f>IF(ISERROR(STDEV(Calculations!C14:N14)),"",IF(COUNT(Calculations!C14:N14)&lt;3,"N/A",STDEV(Calculations!C14:N14)))</f>
        <v>0.86326898087058057</v>
      </c>
    </row>
    <row r="14" spans="1:16" ht="15" customHeight="1" x14ac:dyDescent="0.25">
      <c r="A14" s="33" t="str">
        <f>'miRNA Table'!B14</f>
        <v>hsa-miR-92a-3p</v>
      </c>
      <c r="B14" s="34">
        <v>12</v>
      </c>
      <c r="C14" s="49">
        <v>21</v>
      </c>
      <c r="D14" s="49">
        <v>20.94</v>
      </c>
      <c r="E14" s="49">
        <v>20.77</v>
      </c>
      <c r="F14" s="50"/>
      <c r="G14" s="50"/>
      <c r="H14" s="50"/>
      <c r="I14" s="50"/>
      <c r="J14" s="50"/>
      <c r="K14" s="50"/>
      <c r="L14" s="50"/>
      <c r="M14" s="50"/>
      <c r="N14" s="50"/>
      <c r="O14" s="41">
        <f>IF(ISERROR(AVERAGE(Calculations!C15:N15)),"",AVERAGE(Calculations!C15:N15))</f>
        <v>20.903333333333332</v>
      </c>
      <c r="P14" s="41">
        <f>IF(ISERROR(STDEV(Calculations!C15:N15)),"",IF(COUNT(Calculations!C15:N15)&lt;3,"N/A",STDEV(Calculations!C15:N15)))</f>
        <v>0.11930353445448898</v>
      </c>
    </row>
    <row r="15" spans="1:16" ht="15" customHeight="1" x14ac:dyDescent="0.25">
      <c r="A15" s="33" t="str">
        <f>'miRNA Table'!B15</f>
        <v>hsa-miR-184</v>
      </c>
      <c r="B15" s="34">
        <v>13</v>
      </c>
      <c r="C15" s="49">
        <v>35.17</v>
      </c>
      <c r="D15" s="49">
        <v>35.06</v>
      </c>
      <c r="E15" s="49">
        <v>34.44</v>
      </c>
      <c r="F15" s="50"/>
      <c r="G15" s="50"/>
      <c r="H15" s="50"/>
      <c r="I15" s="50"/>
      <c r="J15" s="50"/>
      <c r="K15" s="50"/>
      <c r="L15" s="50"/>
      <c r="M15" s="50"/>
      <c r="N15" s="50"/>
      <c r="O15" s="41">
        <f>IF(ISERROR(AVERAGE(Calculations!C16:N16)),"",AVERAGE(Calculations!C16:N16))</f>
        <v>34.813333333333333</v>
      </c>
      <c r="P15" s="41">
        <f>IF(ISERROR(STDEV(Calculations!C16:N16)),"",IF(COUNT(Calculations!C16:N16)&lt;3,"N/A",STDEV(Calculations!C16:N16)))</f>
        <v>0.32331615074619174</v>
      </c>
    </row>
    <row r="16" spans="1:16" ht="15" customHeight="1" x14ac:dyDescent="0.25">
      <c r="A16" s="33" t="str">
        <f>'miRNA Table'!B16</f>
        <v>hsa-miR-214-3p</v>
      </c>
      <c r="B16" s="34">
        <v>14</v>
      </c>
      <c r="C16" s="49">
        <v>33.1</v>
      </c>
      <c r="D16" s="49">
        <v>33.11</v>
      </c>
      <c r="E16" s="49">
        <v>33.130000000000003</v>
      </c>
      <c r="F16" s="50"/>
      <c r="G16" s="50"/>
      <c r="H16" s="50"/>
      <c r="I16" s="50"/>
      <c r="J16" s="50"/>
      <c r="K16" s="50"/>
      <c r="L16" s="50"/>
      <c r="M16" s="50"/>
      <c r="N16" s="50"/>
      <c r="O16" s="41">
        <f>IF(ISERROR(AVERAGE(Calculations!C17:N17)),"",AVERAGE(Calculations!C17:N17))</f>
        <v>33.113333333333337</v>
      </c>
      <c r="P16" s="41">
        <f>IF(ISERROR(STDEV(Calculations!C17:N17)),"",IF(COUNT(Calculations!C17:N17)&lt;3,"N/A",STDEV(Calculations!C17:N17)))</f>
        <v>1.5275252316520303E-2</v>
      </c>
    </row>
    <row r="17" spans="1:16" ht="15" customHeight="1" x14ac:dyDescent="0.25">
      <c r="A17" s="33" t="str">
        <f>'miRNA Table'!B17</f>
        <v>hsa-miR-15a-5p</v>
      </c>
      <c r="B17" s="34">
        <v>15</v>
      </c>
      <c r="C17" s="49">
        <v>25.02</v>
      </c>
      <c r="D17" s="49">
        <v>25</v>
      </c>
      <c r="E17" s="49">
        <v>24.89</v>
      </c>
      <c r="F17" s="50"/>
      <c r="G17" s="50"/>
      <c r="H17" s="50"/>
      <c r="I17" s="50"/>
      <c r="J17" s="50"/>
      <c r="K17" s="50"/>
      <c r="L17" s="50"/>
      <c r="M17" s="50"/>
      <c r="N17" s="50"/>
      <c r="O17" s="41">
        <f>IF(ISERROR(AVERAGE(Calculations!C18:N18)),"",AVERAGE(Calculations!C18:N18))</f>
        <v>24.97</v>
      </c>
      <c r="P17" s="41">
        <f>IF(ISERROR(STDEV(Calculations!C18:N18)),"",IF(COUNT(Calculations!C18:N18)&lt;3,"N/A",STDEV(Calculations!C18:N18)))</f>
        <v>6.9999999999999521E-2</v>
      </c>
    </row>
    <row r="18" spans="1:16" ht="15" customHeight="1" x14ac:dyDescent="0.25">
      <c r="A18" s="33" t="str">
        <f>'miRNA Table'!B18</f>
        <v>hsa-miR-378a-3p</v>
      </c>
      <c r="B18" s="34">
        <v>16</v>
      </c>
      <c r="C18" s="49" t="s">
        <v>130</v>
      </c>
      <c r="D18" s="49" t="s">
        <v>130</v>
      </c>
      <c r="E18" s="49">
        <v>36.380000000000003</v>
      </c>
      <c r="F18" s="50"/>
      <c r="G18" s="50"/>
      <c r="H18" s="50"/>
      <c r="I18" s="50"/>
      <c r="J18" s="50"/>
      <c r="K18" s="50"/>
      <c r="L18" s="50"/>
      <c r="M18" s="50"/>
      <c r="N18" s="50"/>
      <c r="O18" s="41">
        <f>IF(ISERROR(AVERAGE(Calculations!C19:N19)),"",AVERAGE(Calculations!C19:N19))</f>
        <v>35</v>
      </c>
      <c r="P18" s="41">
        <f>IF(ISERROR(STDEV(Calculations!C19:N19)),"",IF(COUNT(Calculations!C19:N19)&lt;3,"N/A",STDEV(Calculations!C19:N19)))</f>
        <v>0</v>
      </c>
    </row>
    <row r="19" spans="1:16" ht="15" customHeight="1" x14ac:dyDescent="0.25">
      <c r="A19" s="33" t="str">
        <f>'miRNA Table'!B19</f>
        <v>hsa-let-7b-5p</v>
      </c>
      <c r="B19" s="34">
        <v>17</v>
      </c>
      <c r="C19" s="49" t="s">
        <v>130</v>
      </c>
      <c r="D19" s="49" t="s">
        <v>130</v>
      </c>
      <c r="E19" s="49" t="s">
        <v>130</v>
      </c>
      <c r="F19" s="50"/>
      <c r="G19" s="50"/>
      <c r="H19" s="50"/>
      <c r="I19" s="50"/>
      <c r="J19" s="50"/>
      <c r="K19" s="50"/>
      <c r="L19" s="50"/>
      <c r="M19" s="50"/>
      <c r="N19" s="50"/>
      <c r="O19" s="41">
        <f>IF(ISERROR(AVERAGE(Calculations!C20:N20)),"",AVERAGE(Calculations!C20:N20))</f>
        <v>35</v>
      </c>
      <c r="P19" s="41">
        <f>IF(ISERROR(STDEV(Calculations!C20:N20)),"",IF(COUNT(Calculations!C20:N20)&lt;3,"N/A",STDEV(Calculations!C20:N20)))</f>
        <v>0</v>
      </c>
    </row>
    <row r="20" spans="1:16" ht="15" customHeight="1" x14ac:dyDescent="0.25">
      <c r="A20" s="33" t="str">
        <f>'miRNA Table'!B20</f>
        <v>hsa-miR-205-5p</v>
      </c>
      <c r="B20" s="34">
        <v>18</v>
      </c>
      <c r="C20" s="49" t="s">
        <v>130</v>
      </c>
      <c r="D20" s="49" t="s">
        <v>130</v>
      </c>
      <c r="E20" s="49">
        <v>35.93</v>
      </c>
      <c r="F20" s="50"/>
      <c r="G20" s="50"/>
      <c r="H20" s="50"/>
      <c r="I20" s="50"/>
      <c r="J20" s="50"/>
      <c r="K20" s="50"/>
      <c r="L20" s="50"/>
      <c r="M20" s="50"/>
      <c r="N20" s="50"/>
      <c r="O20" s="41">
        <f>IF(ISERROR(AVERAGE(Calculations!C21:N21)),"",AVERAGE(Calculations!C21:N21))</f>
        <v>35</v>
      </c>
      <c r="P20" s="41">
        <f>IF(ISERROR(STDEV(Calculations!C21:N21)),"",IF(COUNT(Calculations!C21:N21)&lt;3,"N/A",STDEV(Calculations!C21:N21)))</f>
        <v>0</v>
      </c>
    </row>
    <row r="21" spans="1:16" ht="15" customHeight="1" x14ac:dyDescent="0.25">
      <c r="A21" s="33" t="str">
        <f>'miRNA Table'!B21</f>
        <v>hsa-miR-181a-5p</v>
      </c>
      <c r="B21" s="34">
        <v>19</v>
      </c>
      <c r="C21" s="49" t="s">
        <v>130</v>
      </c>
      <c r="D21" s="49">
        <v>35.880000000000003</v>
      </c>
      <c r="E21" s="49">
        <v>37.31</v>
      </c>
      <c r="F21" s="50"/>
      <c r="G21" s="50"/>
      <c r="H21" s="50"/>
      <c r="I21" s="50"/>
      <c r="J21" s="50"/>
      <c r="K21" s="50"/>
      <c r="L21" s="50"/>
      <c r="M21" s="50"/>
      <c r="N21" s="50"/>
      <c r="O21" s="41">
        <f>IF(ISERROR(AVERAGE(Calculations!C22:N22)),"",AVERAGE(Calculations!C22:N22))</f>
        <v>35</v>
      </c>
      <c r="P21" s="41">
        <f>IF(ISERROR(STDEV(Calculations!C22:N22)),"",IF(COUNT(Calculations!C22:N22)&lt;3,"N/A",STDEV(Calculations!C22:N22)))</f>
        <v>0</v>
      </c>
    </row>
    <row r="22" spans="1:16" ht="15" customHeight="1" x14ac:dyDescent="0.25">
      <c r="A22" s="33" t="str">
        <f>'miRNA Table'!B22</f>
        <v>hsa-miR-130a-3p</v>
      </c>
      <c r="B22" s="34">
        <v>20</v>
      </c>
      <c r="C22" s="49">
        <v>31.74</v>
      </c>
      <c r="D22" s="49">
        <v>31.72</v>
      </c>
      <c r="E22" s="49">
        <v>32.22</v>
      </c>
      <c r="F22" s="50"/>
      <c r="G22" s="50"/>
      <c r="H22" s="50"/>
      <c r="I22" s="50"/>
      <c r="J22" s="50"/>
      <c r="K22" s="50"/>
      <c r="L22" s="50"/>
      <c r="M22" s="50"/>
      <c r="N22" s="50"/>
      <c r="O22" s="41">
        <f>IF(ISERROR(AVERAGE(Calculations!C23:N23)),"",AVERAGE(Calculations!C23:N23))</f>
        <v>31.893333333333331</v>
      </c>
      <c r="P22" s="41">
        <f>IF(ISERROR(STDEV(Calculations!C23:N23)),"",IF(COUNT(Calculations!C23:N23)&lt;3,"N/A",STDEV(Calculations!C23:N23)))</f>
        <v>0.28307831660749538</v>
      </c>
    </row>
    <row r="23" spans="1:16" ht="15" customHeight="1" x14ac:dyDescent="0.25">
      <c r="A23" s="33" t="str">
        <f>'miRNA Table'!B23</f>
        <v>hsa-miR-140-5p</v>
      </c>
      <c r="B23" s="34">
        <v>21</v>
      </c>
      <c r="C23" s="49">
        <v>35.93</v>
      </c>
      <c r="D23" s="49">
        <v>35.75</v>
      </c>
      <c r="E23" s="49">
        <v>34.06</v>
      </c>
      <c r="F23" s="50"/>
      <c r="G23" s="50"/>
      <c r="H23" s="50"/>
      <c r="I23" s="50"/>
      <c r="J23" s="50"/>
      <c r="K23" s="50"/>
      <c r="L23" s="50"/>
      <c r="M23" s="50"/>
      <c r="N23" s="50"/>
      <c r="O23" s="41">
        <f>IF(ISERROR(AVERAGE(Calculations!C24:N24)),"",AVERAGE(Calculations!C24:N24))</f>
        <v>34.686666666666667</v>
      </c>
      <c r="P23" s="41">
        <f>IF(ISERROR(STDEV(Calculations!C24:N24)),"",IF(COUNT(Calculations!C24:N24)&lt;3,"N/A",STDEV(Calculations!C24:N24)))</f>
        <v>0.54270925303824691</v>
      </c>
    </row>
    <row r="24" spans="1:16" ht="15" customHeight="1" x14ac:dyDescent="0.25">
      <c r="A24" s="33" t="str">
        <f>'miRNA Table'!B24</f>
        <v>hsa-miR-20a-5p</v>
      </c>
      <c r="B24" s="34">
        <v>22</v>
      </c>
      <c r="C24" s="49">
        <v>39.28</v>
      </c>
      <c r="D24" s="49">
        <v>35.81</v>
      </c>
      <c r="E24" s="49">
        <v>33.549999999999997</v>
      </c>
      <c r="F24" s="50"/>
      <c r="G24" s="50"/>
      <c r="H24" s="50"/>
      <c r="I24" s="50"/>
      <c r="J24" s="50"/>
      <c r="K24" s="50"/>
      <c r="L24" s="50"/>
      <c r="M24" s="50"/>
      <c r="N24" s="50"/>
      <c r="O24" s="41">
        <f>IF(ISERROR(AVERAGE(Calculations!C25:N25)),"",AVERAGE(Calculations!C25:N25))</f>
        <v>34.516666666666666</v>
      </c>
      <c r="P24" s="41">
        <f>IF(ISERROR(STDEV(Calculations!C25:N25)),"",IF(COUNT(Calculations!C25:N25)&lt;3,"N/A",STDEV(Calculations!C25:N25)))</f>
        <v>0.83715789032495902</v>
      </c>
    </row>
    <row r="25" spans="1:16" ht="15" customHeight="1" x14ac:dyDescent="0.25">
      <c r="A25" s="33" t="str">
        <f>'miRNA Table'!B25</f>
        <v>hsa-miR-146b-5p</v>
      </c>
      <c r="B25" s="34">
        <v>23</v>
      </c>
      <c r="C25" s="49">
        <v>39.700000000000003</v>
      </c>
      <c r="D25" s="49">
        <v>35.1</v>
      </c>
      <c r="E25" s="49">
        <v>34.4</v>
      </c>
      <c r="F25" s="50"/>
      <c r="G25" s="50"/>
      <c r="H25" s="50"/>
      <c r="I25" s="50"/>
      <c r="J25" s="50"/>
      <c r="K25" s="50"/>
      <c r="L25" s="50"/>
      <c r="M25" s="50"/>
      <c r="N25" s="50"/>
      <c r="O25" s="41">
        <f>IF(ISERROR(AVERAGE(Calculations!C26:N26)),"",AVERAGE(Calculations!C26:N26))</f>
        <v>34.800000000000004</v>
      </c>
      <c r="P25" s="41">
        <f>IF(ISERROR(STDEV(Calculations!C26:N26)),"",IF(COUNT(Calculations!C26:N26)&lt;3,"N/A",STDEV(Calculations!C26:N26)))</f>
        <v>0.34641016151377629</v>
      </c>
    </row>
    <row r="26" spans="1:16" ht="15" customHeight="1" x14ac:dyDescent="0.25">
      <c r="A26" s="33" t="str">
        <f>'miRNA Table'!B26</f>
        <v>hsa-miR-132-3p</v>
      </c>
      <c r="B26" s="34">
        <v>24</v>
      </c>
      <c r="C26" s="49">
        <v>34.03</v>
      </c>
      <c r="D26" s="49">
        <v>33.92</v>
      </c>
      <c r="E26" s="49">
        <v>32.64</v>
      </c>
      <c r="F26" s="50"/>
      <c r="G26" s="50"/>
      <c r="H26" s="50"/>
      <c r="I26" s="50"/>
      <c r="J26" s="50"/>
      <c r="K26" s="50"/>
      <c r="L26" s="50"/>
      <c r="M26" s="50"/>
      <c r="N26" s="50"/>
      <c r="O26" s="41">
        <f>IF(ISERROR(AVERAGE(Calculations!C27:N27)),"",AVERAGE(Calculations!C27:N27))</f>
        <v>33.53</v>
      </c>
      <c r="P26" s="41">
        <f>IF(ISERROR(STDEV(Calculations!C27:N27)),"",IF(COUNT(Calculations!C27:N27)&lt;3,"N/A",STDEV(Calculations!C27:N27)))</f>
        <v>0.77272245987806043</v>
      </c>
    </row>
    <row r="27" spans="1:16" ht="15" customHeight="1" x14ac:dyDescent="0.25">
      <c r="A27" s="33" t="str">
        <f>'miRNA Table'!B27</f>
        <v>hsa-miR-193b-3p</v>
      </c>
      <c r="B27" s="34">
        <v>25</v>
      </c>
      <c r="C27" s="49" t="s">
        <v>130</v>
      </c>
      <c r="D27" s="49" t="s">
        <v>130</v>
      </c>
      <c r="E27" s="49">
        <v>35.770000000000003</v>
      </c>
      <c r="F27" s="50"/>
      <c r="G27" s="50"/>
      <c r="H27" s="50"/>
      <c r="I27" s="50"/>
      <c r="J27" s="50"/>
      <c r="K27" s="50"/>
      <c r="L27" s="50"/>
      <c r="M27" s="50"/>
      <c r="N27" s="50"/>
      <c r="O27" s="41">
        <f>IF(ISERROR(AVERAGE(Calculations!C28:N28)),"",AVERAGE(Calculations!C28:N28))</f>
        <v>35</v>
      </c>
      <c r="P27" s="41">
        <f>IF(ISERROR(STDEV(Calculations!C28:N28)),"",IF(COUNT(Calculations!C28:N28)&lt;3,"N/A",STDEV(Calculations!C28:N28)))</f>
        <v>0</v>
      </c>
    </row>
    <row r="28" spans="1:16" ht="15" customHeight="1" x14ac:dyDescent="0.25">
      <c r="A28" s="33" t="str">
        <f>'miRNA Table'!B28</f>
        <v>hsa-miR-183-5p</v>
      </c>
      <c r="B28" s="34">
        <v>26</v>
      </c>
      <c r="C28" s="49">
        <v>31.18</v>
      </c>
      <c r="D28" s="49">
        <v>30.82</v>
      </c>
      <c r="E28" s="49">
        <v>31.32</v>
      </c>
      <c r="F28" s="50"/>
      <c r="G28" s="50"/>
      <c r="H28" s="50"/>
      <c r="I28" s="50"/>
      <c r="J28" s="50"/>
      <c r="K28" s="50"/>
      <c r="L28" s="50"/>
      <c r="M28" s="50"/>
      <c r="N28" s="50"/>
      <c r="O28" s="41">
        <f>IF(ISERROR(AVERAGE(Calculations!C29:N29)),"",AVERAGE(Calculations!C29:N29))</f>
        <v>31.106666666666666</v>
      </c>
      <c r="P28" s="41">
        <f>IF(ISERROR(STDEV(Calculations!C29:N29)),"",IF(COUNT(Calculations!C29:N29)&lt;3,"N/A",STDEV(Calculations!C29:N29)))</f>
        <v>0.25794056162870799</v>
      </c>
    </row>
    <row r="29" spans="1:16" ht="15" customHeight="1" x14ac:dyDescent="0.25">
      <c r="A29" s="33" t="str">
        <f>'miRNA Table'!B29</f>
        <v>hsa-miR-34c-5p</v>
      </c>
      <c r="B29" s="34">
        <v>27</v>
      </c>
      <c r="C29" s="49">
        <v>13.53</v>
      </c>
      <c r="D29" s="49">
        <v>13.59</v>
      </c>
      <c r="E29" s="49">
        <v>13.59</v>
      </c>
      <c r="F29" s="50"/>
      <c r="G29" s="50"/>
      <c r="H29" s="50"/>
      <c r="I29" s="50"/>
      <c r="J29" s="50"/>
      <c r="K29" s="50"/>
      <c r="L29" s="50"/>
      <c r="M29" s="50"/>
      <c r="N29" s="50"/>
      <c r="O29" s="41">
        <f>IF(ISERROR(AVERAGE(Calculations!C30:N30)),"",AVERAGE(Calculations!C30:N30))</f>
        <v>13.569999999999999</v>
      </c>
      <c r="P29" s="41">
        <f>IF(ISERROR(STDEV(Calculations!C30:N30)),"",IF(COUNT(Calculations!C30:N30)&lt;3,"N/A",STDEV(Calculations!C30:N30)))</f>
        <v>3.4641016151377831E-2</v>
      </c>
    </row>
    <row r="30" spans="1:16" ht="15" customHeight="1" x14ac:dyDescent="0.25">
      <c r="A30" s="33" t="str">
        <f>'miRNA Table'!B30</f>
        <v>hsa-miR-30c-5p</v>
      </c>
      <c r="B30" s="34">
        <v>28</v>
      </c>
      <c r="C30" s="49">
        <v>29.52</v>
      </c>
      <c r="D30" s="49">
        <v>29.17</v>
      </c>
      <c r="E30" s="49">
        <v>29.13</v>
      </c>
      <c r="F30" s="50"/>
      <c r="G30" s="50"/>
      <c r="H30" s="50"/>
      <c r="I30" s="50"/>
      <c r="J30" s="50"/>
      <c r="K30" s="50"/>
      <c r="L30" s="50"/>
      <c r="M30" s="50"/>
      <c r="N30" s="50"/>
      <c r="O30" s="41">
        <f>IF(ISERROR(AVERAGE(Calculations!C31:N31)),"",AVERAGE(Calculations!C31:N31))</f>
        <v>29.27333333333333</v>
      </c>
      <c r="P30" s="41">
        <f>IF(ISERROR(STDEV(Calculations!C31:N31)),"",IF(COUNT(Calculations!C31:N31)&lt;3,"N/A",STDEV(Calculations!C31:N31)))</f>
        <v>0.21455380055672096</v>
      </c>
    </row>
    <row r="31" spans="1:16" ht="15" customHeight="1" x14ac:dyDescent="0.25">
      <c r="A31" s="33" t="str">
        <f>'miRNA Table'!B31</f>
        <v>hsa-miR-148a-3p</v>
      </c>
      <c r="B31" s="34">
        <v>29</v>
      </c>
      <c r="C31" s="49">
        <v>21.51</v>
      </c>
      <c r="D31" s="49">
        <v>21.46</v>
      </c>
      <c r="E31" s="49">
        <v>21.32</v>
      </c>
      <c r="F31" s="50"/>
      <c r="G31" s="50"/>
      <c r="H31" s="50"/>
      <c r="I31" s="50"/>
      <c r="J31" s="50"/>
      <c r="K31" s="50"/>
      <c r="L31" s="50"/>
      <c r="M31" s="50"/>
      <c r="N31" s="50"/>
      <c r="O31" s="41">
        <f>IF(ISERROR(AVERAGE(Calculations!C32:N32)),"",AVERAGE(Calculations!C32:N32))</f>
        <v>21.429999999999996</v>
      </c>
      <c r="P31" s="41">
        <f>IF(ISERROR(STDEV(Calculations!C32:N32)),"",IF(COUNT(Calculations!C32:N32)&lt;3,"N/A",STDEV(Calculations!C32:N32)))</f>
        <v>9.8488578017961653E-2</v>
      </c>
    </row>
    <row r="32" spans="1:16" ht="15" customHeight="1" x14ac:dyDescent="0.25">
      <c r="A32" s="33" t="str">
        <f>'miRNA Table'!B32</f>
        <v>hsa-miR-134-5p</v>
      </c>
      <c r="B32" s="34">
        <v>30</v>
      </c>
      <c r="C32" s="49">
        <v>24.15</v>
      </c>
      <c r="D32" s="49">
        <v>24.33</v>
      </c>
      <c r="E32" s="49">
        <v>24.19</v>
      </c>
      <c r="F32" s="50"/>
      <c r="G32" s="50"/>
      <c r="H32" s="50"/>
      <c r="I32" s="50"/>
      <c r="J32" s="50"/>
      <c r="K32" s="50"/>
      <c r="L32" s="50"/>
      <c r="M32" s="50"/>
      <c r="N32" s="50"/>
      <c r="O32" s="41">
        <f>IF(ISERROR(AVERAGE(Calculations!C33:N33)),"",AVERAGE(Calculations!C33:N33))</f>
        <v>24.223333333333333</v>
      </c>
      <c r="P32" s="41">
        <f>IF(ISERROR(STDEV(Calculations!C33:N33)),"",IF(COUNT(Calculations!C33:N33)&lt;3,"N/A",STDEV(Calculations!C33:N33)))</f>
        <v>9.4516312525051535E-2</v>
      </c>
    </row>
    <row r="33" spans="1:16" ht="15" customHeight="1" x14ac:dyDescent="0.25">
      <c r="A33" s="33" t="str">
        <f>'miRNA Table'!B33</f>
        <v>hsa-let-7g-5p</v>
      </c>
      <c r="B33" s="34">
        <v>31</v>
      </c>
      <c r="C33" s="49">
        <v>27.2</v>
      </c>
      <c r="D33" s="49">
        <v>27.24</v>
      </c>
      <c r="E33" s="49">
        <v>27.14</v>
      </c>
      <c r="F33" s="50"/>
      <c r="G33" s="50"/>
      <c r="H33" s="50"/>
      <c r="I33" s="50"/>
      <c r="J33" s="50"/>
      <c r="K33" s="50"/>
      <c r="L33" s="50"/>
      <c r="M33" s="50"/>
      <c r="N33" s="50"/>
      <c r="O33" s="41">
        <f>IF(ISERROR(AVERAGE(Calculations!C34:N34)),"",AVERAGE(Calculations!C34:N34))</f>
        <v>27.193333333333332</v>
      </c>
      <c r="P33" s="41">
        <f>IF(ISERROR(STDEV(Calculations!C34:N34)),"",IF(COUNT(Calculations!C34:N34)&lt;3,"N/A",STDEV(Calculations!C34:N34)))</f>
        <v>5.0332229568470589E-2</v>
      </c>
    </row>
    <row r="34" spans="1:16" ht="15" customHeight="1" x14ac:dyDescent="0.25">
      <c r="A34" s="33" t="str">
        <f>'miRNA Table'!B34</f>
        <v>hsa-miR-138-5p</v>
      </c>
      <c r="B34" s="34">
        <v>32</v>
      </c>
      <c r="C34" s="49">
        <v>35.229999999999997</v>
      </c>
      <c r="D34" s="49">
        <v>35.58</v>
      </c>
      <c r="E34" s="49">
        <v>36.04</v>
      </c>
      <c r="F34" s="50"/>
      <c r="G34" s="50"/>
      <c r="H34" s="50"/>
      <c r="I34" s="50"/>
      <c r="J34" s="50"/>
      <c r="K34" s="50"/>
      <c r="L34" s="50"/>
      <c r="M34" s="50"/>
      <c r="N34" s="50"/>
      <c r="O34" s="41">
        <f>IF(ISERROR(AVERAGE(Calculations!C35:N35)),"",AVERAGE(Calculations!C35:N35))</f>
        <v>35</v>
      </c>
      <c r="P34" s="41">
        <f>IF(ISERROR(STDEV(Calculations!C35:N35)),"",IF(COUNT(Calculations!C35:N35)&lt;3,"N/A",STDEV(Calculations!C35:N35)))</f>
        <v>0</v>
      </c>
    </row>
    <row r="35" spans="1:16" ht="15" customHeight="1" x14ac:dyDescent="0.25">
      <c r="A35" s="33" t="str">
        <f>'miRNA Table'!B35</f>
        <v>hsa-miR-373-3p</v>
      </c>
      <c r="B35" s="34">
        <v>33</v>
      </c>
      <c r="C35" s="49">
        <v>21.07</v>
      </c>
      <c r="D35" s="49">
        <v>21.02</v>
      </c>
      <c r="E35" s="49">
        <v>21.05</v>
      </c>
      <c r="F35" s="50"/>
      <c r="G35" s="50"/>
      <c r="H35" s="50"/>
      <c r="I35" s="50"/>
      <c r="J35" s="50"/>
      <c r="K35" s="50"/>
      <c r="L35" s="50"/>
      <c r="M35" s="50"/>
      <c r="N35" s="50"/>
      <c r="O35" s="41">
        <f>IF(ISERROR(AVERAGE(Calculations!C36:N36)),"",AVERAGE(Calculations!C36:N36))</f>
        <v>21.046666666666667</v>
      </c>
      <c r="P35" s="41">
        <f>IF(ISERROR(STDEV(Calculations!C36:N36)),"",IF(COUNT(Calculations!C36:N36)&lt;3,"N/A",STDEV(Calculations!C36:N36)))</f>
        <v>2.5166114784236235E-2</v>
      </c>
    </row>
    <row r="36" spans="1:16" ht="15" customHeight="1" x14ac:dyDescent="0.25">
      <c r="A36" s="33" t="str">
        <f>'miRNA Table'!B36</f>
        <v>hsa-let-7c-5p</v>
      </c>
      <c r="B36" s="34">
        <v>34</v>
      </c>
      <c r="C36" s="49">
        <v>23.55</v>
      </c>
      <c r="D36" s="49">
        <v>23.62</v>
      </c>
      <c r="E36" s="49">
        <v>23.57</v>
      </c>
      <c r="F36" s="50"/>
      <c r="G36" s="50"/>
      <c r="H36" s="50"/>
      <c r="I36" s="50"/>
      <c r="J36" s="50"/>
      <c r="K36" s="50"/>
      <c r="L36" s="50"/>
      <c r="M36" s="50"/>
      <c r="N36" s="50"/>
      <c r="O36" s="41">
        <f>IF(ISERROR(AVERAGE(Calculations!C37:N37)),"",AVERAGE(Calculations!C37:N37))</f>
        <v>23.580000000000002</v>
      </c>
      <c r="P36" s="41">
        <f>IF(ISERROR(STDEV(Calculations!C37:N37)),"",IF(COUNT(Calculations!C37:N37)&lt;3,"N/A",STDEV(Calculations!C37:N37)))</f>
        <v>3.6055512754640105E-2</v>
      </c>
    </row>
    <row r="37" spans="1:16" ht="15" customHeight="1" x14ac:dyDescent="0.25">
      <c r="A37" s="33" t="str">
        <f>'miRNA Table'!B37</f>
        <v>hsa-let-7e-5p</v>
      </c>
      <c r="B37" s="34">
        <v>35</v>
      </c>
      <c r="C37" s="49">
        <v>29.38</v>
      </c>
      <c r="D37" s="49">
        <v>29.68</v>
      </c>
      <c r="E37" s="49">
        <v>29.32</v>
      </c>
      <c r="F37" s="50"/>
      <c r="G37" s="50"/>
      <c r="H37" s="50"/>
      <c r="I37" s="50"/>
      <c r="J37" s="50"/>
      <c r="K37" s="50"/>
      <c r="L37" s="50"/>
      <c r="M37" s="50"/>
      <c r="N37" s="50"/>
      <c r="O37" s="41">
        <f>IF(ISERROR(AVERAGE(Calculations!C38:N38)),"",AVERAGE(Calculations!C38:N38))</f>
        <v>29.459999999999997</v>
      </c>
      <c r="P37" s="41">
        <f>IF(ISERROR(STDEV(Calculations!C38:N38)),"",IF(COUNT(Calculations!C38:N38)&lt;3,"N/A",STDEV(Calculations!C38:N38)))</f>
        <v>0.19287301521985903</v>
      </c>
    </row>
    <row r="38" spans="1:16" ht="15" customHeight="1" x14ac:dyDescent="0.25">
      <c r="A38" s="33" t="str">
        <f>'miRNA Table'!B38</f>
        <v>hsa-miR-218-5p</v>
      </c>
      <c r="B38" s="34">
        <v>36</v>
      </c>
      <c r="C38" s="49">
        <v>23.53</v>
      </c>
      <c r="D38" s="49">
        <v>23.58</v>
      </c>
      <c r="E38" s="49">
        <v>23.46</v>
      </c>
      <c r="F38" s="50"/>
      <c r="G38" s="50"/>
      <c r="H38" s="50"/>
      <c r="I38" s="50"/>
      <c r="J38" s="50"/>
      <c r="K38" s="50"/>
      <c r="L38" s="50"/>
      <c r="M38" s="50"/>
      <c r="N38" s="50"/>
      <c r="O38" s="41">
        <f>IF(ISERROR(AVERAGE(Calculations!C39:N39)),"",AVERAGE(Calculations!C39:N39))</f>
        <v>23.52333333333333</v>
      </c>
      <c r="P38" s="41">
        <f>IF(ISERROR(STDEV(Calculations!C39:N39)),"",IF(COUNT(Calculations!C39:N39)&lt;3,"N/A",STDEV(Calculations!C39:N39)))</f>
        <v>6.0277137733415892E-2</v>
      </c>
    </row>
    <row r="39" spans="1:16" ht="15" customHeight="1" x14ac:dyDescent="0.25">
      <c r="A39" s="33" t="str">
        <f>'miRNA Table'!B39</f>
        <v>hsa-miR-29b-3p</v>
      </c>
      <c r="B39" s="34">
        <v>37</v>
      </c>
      <c r="C39" s="49">
        <v>21.52</v>
      </c>
      <c r="D39" s="49">
        <v>21.64</v>
      </c>
      <c r="E39" s="49">
        <v>21.37</v>
      </c>
      <c r="F39" s="50"/>
      <c r="G39" s="50"/>
      <c r="H39" s="50"/>
      <c r="I39" s="50"/>
      <c r="J39" s="50"/>
      <c r="K39" s="50"/>
      <c r="L39" s="50"/>
      <c r="M39" s="50"/>
      <c r="N39" s="50"/>
      <c r="O39" s="41">
        <f>IF(ISERROR(AVERAGE(Calculations!C40:N40)),"",AVERAGE(Calculations!C40:N40))</f>
        <v>21.51</v>
      </c>
      <c r="P39" s="41">
        <f>IF(ISERROR(STDEV(Calculations!C40:N40)),"",IF(COUNT(Calculations!C40:N40)&lt;3,"N/A",STDEV(Calculations!C40:N40)))</f>
        <v>0.13527749258468658</v>
      </c>
    </row>
    <row r="40" spans="1:16" ht="15" customHeight="1" x14ac:dyDescent="0.25">
      <c r="A40" s="33" t="str">
        <f>'miRNA Table'!B40</f>
        <v>hsa-miR-146a-5p</v>
      </c>
      <c r="B40" s="34">
        <v>38</v>
      </c>
      <c r="C40" s="49">
        <v>38.340000000000003</v>
      </c>
      <c r="D40" s="49">
        <v>38.72</v>
      </c>
      <c r="E40" s="49">
        <v>37.28</v>
      </c>
      <c r="F40" s="50"/>
      <c r="G40" s="50"/>
      <c r="H40" s="50"/>
      <c r="I40" s="50"/>
      <c r="J40" s="50"/>
      <c r="K40" s="50"/>
      <c r="L40" s="50"/>
      <c r="M40" s="50"/>
      <c r="N40" s="50"/>
      <c r="O40" s="41">
        <f>IF(ISERROR(AVERAGE(Calculations!C41:N41)),"",AVERAGE(Calculations!C41:N41))</f>
        <v>35</v>
      </c>
      <c r="P40" s="41">
        <f>IF(ISERROR(STDEV(Calculations!C41:N41)),"",IF(COUNT(Calculations!C41:N41)&lt;3,"N/A",STDEV(Calculations!C41:N41)))</f>
        <v>0</v>
      </c>
    </row>
    <row r="41" spans="1:16" ht="15" customHeight="1" x14ac:dyDescent="0.25">
      <c r="A41" s="33" t="str">
        <f>'miRNA Table'!B41</f>
        <v>hsa-miR-135b-5p</v>
      </c>
      <c r="B41" s="34">
        <v>39</v>
      </c>
      <c r="C41" s="49">
        <v>29.12</v>
      </c>
      <c r="D41" s="49">
        <v>28.55</v>
      </c>
      <c r="E41" s="49">
        <v>28.68</v>
      </c>
      <c r="F41" s="50"/>
      <c r="G41" s="50"/>
      <c r="H41" s="50"/>
      <c r="I41" s="50"/>
      <c r="J41" s="50"/>
      <c r="K41" s="50"/>
      <c r="L41" s="50"/>
      <c r="M41" s="50"/>
      <c r="N41" s="50"/>
      <c r="O41" s="41">
        <f>IF(ISERROR(AVERAGE(Calculations!C42:N42)),"",AVERAGE(Calculations!C42:N42))</f>
        <v>28.783333333333331</v>
      </c>
      <c r="P41" s="41">
        <f>IF(ISERROR(STDEV(Calculations!C42:N42)),"",IF(COUNT(Calculations!C42:N42)&lt;3,"N/A",STDEV(Calculations!C42:N42)))</f>
        <v>0.29871948937646087</v>
      </c>
    </row>
    <row r="42" spans="1:16" ht="15" customHeight="1" x14ac:dyDescent="0.25">
      <c r="A42" s="33" t="str">
        <f>'miRNA Table'!B42</f>
        <v>hsa-miR-206</v>
      </c>
      <c r="B42" s="34">
        <v>40</v>
      </c>
      <c r="C42" s="49" t="s">
        <v>130</v>
      </c>
      <c r="D42" s="49" t="s">
        <v>130</v>
      </c>
      <c r="E42" s="49" t="s">
        <v>130</v>
      </c>
      <c r="F42" s="50"/>
      <c r="G42" s="50"/>
      <c r="H42" s="50"/>
      <c r="I42" s="50"/>
      <c r="J42" s="50"/>
      <c r="K42" s="50"/>
      <c r="L42" s="50"/>
      <c r="M42" s="50"/>
      <c r="N42" s="50"/>
      <c r="O42" s="41">
        <f>IF(ISERROR(AVERAGE(Calculations!C43:N43)),"",AVERAGE(Calculations!C43:N43))</f>
        <v>35</v>
      </c>
      <c r="P42" s="41">
        <f>IF(ISERROR(STDEV(Calculations!C43:N43)),"",IF(COUNT(Calculations!C43:N43)&lt;3,"N/A",STDEV(Calculations!C43:N43)))</f>
        <v>0</v>
      </c>
    </row>
    <row r="43" spans="1:16" ht="15" customHeight="1" x14ac:dyDescent="0.25">
      <c r="A43" s="33" t="str">
        <f>'miRNA Table'!B43</f>
        <v>hsa-miR-124-3p</v>
      </c>
      <c r="B43" s="34">
        <v>41</v>
      </c>
      <c r="C43" s="49">
        <v>29.09</v>
      </c>
      <c r="D43" s="49">
        <v>29.17</v>
      </c>
      <c r="E43" s="49">
        <v>29.15</v>
      </c>
      <c r="F43" s="50"/>
      <c r="G43" s="50"/>
      <c r="H43" s="50"/>
      <c r="I43" s="50"/>
      <c r="J43" s="50"/>
      <c r="K43" s="50"/>
      <c r="L43" s="50"/>
      <c r="M43" s="50"/>
      <c r="N43" s="50"/>
      <c r="O43" s="41">
        <f>IF(ISERROR(AVERAGE(Calculations!C44:N44)),"",AVERAGE(Calculations!C44:N44))</f>
        <v>29.136666666666667</v>
      </c>
      <c r="P43" s="41">
        <f>IF(ISERROR(STDEV(Calculations!C44:N44)),"",IF(COUNT(Calculations!C44:N44)&lt;3,"N/A",STDEV(Calculations!C44:N44)))</f>
        <v>4.1633319989323188E-2</v>
      </c>
    </row>
    <row r="44" spans="1:16" ht="15" customHeight="1" x14ac:dyDescent="0.25">
      <c r="A44" s="33" t="str">
        <f>'miRNA Table'!B44</f>
        <v>hsa-miR-21-5p</v>
      </c>
      <c r="B44" s="34">
        <v>42</v>
      </c>
      <c r="C44" s="49">
        <v>34.299999999999997</v>
      </c>
      <c r="D44" s="49">
        <v>34.29</v>
      </c>
      <c r="E44" s="49">
        <v>35.32</v>
      </c>
      <c r="F44" s="50"/>
      <c r="G44" s="50"/>
      <c r="H44" s="50"/>
      <c r="I44" s="50"/>
      <c r="J44" s="50"/>
      <c r="K44" s="50"/>
      <c r="L44" s="50"/>
      <c r="M44" s="50"/>
      <c r="N44" s="50"/>
      <c r="O44" s="41">
        <f>IF(ISERROR(AVERAGE(Calculations!C45:N45)),"",AVERAGE(Calculations!C45:N45))</f>
        <v>34.53</v>
      </c>
      <c r="P44" s="41">
        <f>IF(ISERROR(STDEV(Calculations!C45:N45)),"",IF(COUNT(Calculations!C45:N45)&lt;3,"N/A",STDEV(Calculations!C45:N45)))</f>
        <v>0.40706264874095344</v>
      </c>
    </row>
    <row r="45" spans="1:16" ht="15" customHeight="1" x14ac:dyDescent="0.25">
      <c r="A45" s="33" t="str">
        <f>'miRNA Table'!B45</f>
        <v>hsa-miR-181d-5p</v>
      </c>
      <c r="B45" s="34">
        <v>43</v>
      </c>
      <c r="C45" s="49">
        <v>24.3</v>
      </c>
      <c r="D45" s="49">
        <v>24.33</v>
      </c>
      <c r="E45" s="49">
        <v>24.17</v>
      </c>
      <c r="F45" s="50"/>
      <c r="G45" s="50"/>
      <c r="H45" s="50"/>
      <c r="I45" s="50"/>
      <c r="J45" s="50"/>
      <c r="K45" s="50"/>
      <c r="L45" s="50"/>
      <c r="M45" s="50"/>
      <c r="N45" s="50"/>
      <c r="O45" s="41">
        <f>IF(ISERROR(AVERAGE(Calculations!C46:N46)),"",AVERAGE(Calculations!C46:N46))</f>
        <v>24.266666666666666</v>
      </c>
      <c r="P45" s="41">
        <f>IF(ISERROR(STDEV(Calculations!C46:N46)),"",IF(COUNT(Calculations!C46:N46)&lt;3,"N/A",STDEV(Calculations!C46:N46)))</f>
        <v>8.5049005481152365E-2</v>
      </c>
    </row>
    <row r="46" spans="1:16" ht="15" customHeight="1" x14ac:dyDescent="0.25">
      <c r="A46" s="33" t="str">
        <f>'miRNA Table'!B46</f>
        <v>hsa-miR-301a-3p</v>
      </c>
      <c r="B46" s="34">
        <v>44</v>
      </c>
      <c r="C46" s="49">
        <v>18.739999999999998</v>
      </c>
      <c r="D46" s="49">
        <v>18.62</v>
      </c>
      <c r="E46" s="49">
        <v>18.63</v>
      </c>
      <c r="F46" s="50"/>
      <c r="G46" s="50"/>
      <c r="H46" s="50"/>
      <c r="I46" s="50"/>
      <c r="J46" s="50"/>
      <c r="K46" s="50"/>
      <c r="L46" s="50"/>
      <c r="M46" s="50"/>
      <c r="N46" s="50"/>
      <c r="O46" s="41">
        <f>IF(ISERROR(AVERAGE(Calculations!C47:N47)),"",AVERAGE(Calculations!C47:N47))</f>
        <v>18.66333333333333</v>
      </c>
      <c r="P46" s="41">
        <f>IF(ISERROR(STDEV(Calculations!C47:N47)),"",IF(COUNT(Calculations!C47:N47)&lt;3,"N/A",STDEV(Calculations!C47:N47)))</f>
        <v>6.6583281184792953E-2</v>
      </c>
    </row>
    <row r="47" spans="1:16" ht="15" customHeight="1" x14ac:dyDescent="0.25">
      <c r="A47" s="33" t="str">
        <f>'miRNA Table'!B47</f>
        <v>hsa-miR-200c-3p</v>
      </c>
      <c r="B47" s="34">
        <v>45</v>
      </c>
      <c r="C47" s="49">
        <v>37.049999999999997</v>
      </c>
      <c r="D47" s="49">
        <v>35.229999999999997</v>
      </c>
      <c r="E47" s="49">
        <v>36.61</v>
      </c>
      <c r="F47" s="50"/>
      <c r="G47" s="50"/>
      <c r="H47" s="50"/>
      <c r="I47" s="50"/>
      <c r="J47" s="50"/>
      <c r="K47" s="50"/>
      <c r="L47" s="50"/>
      <c r="M47" s="50"/>
      <c r="N47" s="50"/>
      <c r="O47" s="41">
        <f>IF(ISERROR(AVERAGE(Calculations!C48:N48)),"",AVERAGE(Calculations!C48:N48))</f>
        <v>35</v>
      </c>
      <c r="P47" s="41">
        <f>IF(ISERROR(STDEV(Calculations!C48:N48)),"",IF(COUNT(Calculations!C48:N48)&lt;3,"N/A",STDEV(Calculations!C48:N48)))</f>
        <v>0</v>
      </c>
    </row>
    <row r="48" spans="1:16" ht="15" customHeight="1" x14ac:dyDescent="0.25">
      <c r="A48" s="33" t="str">
        <f>'miRNA Table'!B48</f>
        <v>hsa-miR-100-5p</v>
      </c>
      <c r="B48" s="34">
        <v>46</v>
      </c>
      <c r="C48" s="49">
        <v>27.76</v>
      </c>
      <c r="D48" s="49">
        <v>28.03</v>
      </c>
      <c r="E48" s="49">
        <v>27.73</v>
      </c>
      <c r="F48" s="50"/>
      <c r="G48" s="50"/>
      <c r="H48" s="50"/>
      <c r="I48" s="50"/>
      <c r="J48" s="50"/>
      <c r="K48" s="50"/>
      <c r="L48" s="50"/>
      <c r="M48" s="50"/>
      <c r="N48" s="50"/>
      <c r="O48" s="41">
        <f>IF(ISERROR(AVERAGE(Calculations!C49:N49)),"",AVERAGE(Calculations!C49:N49))</f>
        <v>27.840000000000003</v>
      </c>
      <c r="P48" s="41">
        <f>IF(ISERROR(STDEV(Calculations!C49:N49)),"",IF(COUNT(Calculations!C49:N49)&lt;3,"N/A",STDEV(Calculations!C49:N49)))</f>
        <v>0.1652271164185832</v>
      </c>
    </row>
    <row r="49" spans="1:16" ht="15" customHeight="1" x14ac:dyDescent="0.25">
      <c r="A49" s="33" t="str">
        <f>'miRNA Table'!B49</f>
        <v>hsa-miR-10b-5p</v>
      </c>
      <c r="B49" s="34">
        <v>47</v>
      </c>
      <c r="C49" s="49">
        <v>30.64</v>
      </c>
      <c r="D49" s="49">
        <v>30.07</v>
      </c>
      <c r="E49" s="49">
        <v>30.14</v>
      </c>
      <c r="F49" s="50"/>
      <c r="G49" s="50"/>
      <c r="H49" s="50"/>
      <c r="I49" s="50"/>
      <c r="J49" s="50"/>
      <c r="K49" s="50"/>
      <c r="L49" s="50"/>
      <c r="M49" s="50"/>
      <c r="N49" s="50"/>
      <c r="O49" s="41">
        <f>IF(ISERROR(AVERAGE(Calculations!C50:N50)),"",AVERAGE(Calculations!C50:N50))</f>
        <v>30.283333333333331</v>
      </c>
      <c r="P49" s="41">
        <f>IF(ISERROR(STDEV(Calculations!C50:N50)),"",IF(COUNT(Calculations!C50:N50)&lt;3,"N/A",STDEV(Calculations!C50:N50)))</f>
        <v>0.31085902485424705</v>
      </c>
    </row>
    <row r="50" spans="1:16" ht="15" customHeight="1" x14ac:dyDescent="0.25">
      <c r="A50" s="33" t="str">
        <f>'miRNA Table'!B50</f>
        <v>hsa-miR-155-5p</v>
      </c>
      <c r="B50" s="34">
        <v>48</v>
      </c>
      <c r="C50" s="49">
        <v>34.08</v>
      </c>
      <c r="D50" s="49">
        <v>35.86</v>
      </c>
      <c r="E50" s="49">
        <v>34.479999999999997</v>
      </c>
      <c r="F50" s="50"/>
      <c r="G50" s="50"/>
      <c r="H50" s="50"/>
      <c r="I50" s="50"/>
      <c r="J50" s="50"/>
      <c r="K50" s="50"/>
      <c r="L50" s="50"/>
      <c r="M50" s="50"/>
      <c r="N50" s="50"/>
      <c r="O50" s="41">
        <f>IF(ISERROR(AVERAGE(Calculations!C51:N51)),"",AVERAGE(Calculations!C51:N51))</f>
        <v>34.520000000000003</v>
      </c>
      <c r="P50" s="41">
        <f>IF(ISERROR(STDEV(Calculations!C51:N51)),"",IF(COUNT(Calculations!C51:N51)&lt;3,"N/A",STDEV(Calculations!C51:N51)))</f>
        <v>0.4613025037868328</v>
      </c>
    </row>
    <row r="51" spans="1:16" ht="15" customHeight="1" x14ac:dyDescent="0.25">
      <c r="A51" s="33" t="str">
        <f>'miRNA Table'!B51</f>
        <v>hsa-miR-1-3p</v>
      </c>
      <c r="B51" s="34">
        <v>49</v>
      </c>
      <c r="C51" s="49">
        <v>33.35</v>
      </c>
      <c r="D51" s="49">
        <v>32.33</v>
      </c>
      <c r="E51" s="49">
        <v>33.56</v>
      </c>
      <c r="F51" s="50"/>
      <c r="G51" s="50"/>
      <c r="H51" s="50"/>
      <c r="I51" s="50"/>
      <c r="J51" s="50"/>
      <c r="K51" s="50"/>
      <c r="L51" s="50"/>
      <c r="M51" s="50"/>
      <c r="N51" s="50"/>
      <c r="O51" s="41">
        <f>IF(ISERROR(AVERAGE(Calculations!C52:N52)),"",AVERAGE(Calculations!C52:N52))</f>
        <v>33.080000000000005</v>
      </c>
      <c r="P51" s="41">
        <f>IF(ISERROR(STDEV(Calculations!C52:N52)),"",IF(COUNT(Calculations!C52:N52)&lt;3,"N/A",STDEV(Calculations!C52:N52)))</f>
        <v>0.6579513659838413</v>
      </c>
    </row>
    <row r="52" spans="1:16" ht="15" customHeight="1" x14ac:dyDescent="0.25">
      <c r="A52" s="33" t="str">
        <f>'miRNA Table'!B52</f>
        <v>hsa-miR-150-5p</v>
      </c>
      <c r="B52" s="34">
        <v>50</v>
      </c>
      <c r="C52" s="49">
        <v>29.61</v>
      </c>
      <c r="D52" s="49">
        <v>30.04</v>
      </c>
      <c r="E52" s="49">
        <v>29.42</v>
      </c>
      <c r="F52" s="50"/>
      <c r="G52" s="50"/>
      <c r="H52" s="50"/>
      <c r="I52" s="50"/>
      <c r="J52" s="50"/>
      <c r="K52" s="50"/>
      <c r="L52" s="50"/>
      <c r="M52" s="50"/>
      <c r="N52" s="50"/>
      <c r="O52" s="41">
        <f>IF(ISERROR(AVERAGE(Calculations!C53:N53)),"",AVERAGE(Calculations!C53:N53))</f>
        <v>29.689999999999998</v>
      </c>
      <c r="P52" s="41">
        <f>IF(ISERROR(STDEV(Calculations!C53:N53)),"",IF(COUNT(Calculations!C53:N53)&lt;3,"N/A",STDEV(Calculations!C53:N53)))</f>
        <v>0.31764760348537069</v>
      </c>
    </row>
    <row r="53" spans="1:16" ht="15" customHeight="1" x14ac:dyDescent="0.25">
      <c r="A53" s="33" t="str">
        <f>'miRNA Table'!B53</f>
        <v>hsa-let-7i-5p</v>
      </c>
      <c r="B53" s="34">
        <v>51</v>
      </c>
      <c r="C53" s="49">
        <v>14.54</v>
      </c>
      <c r="D53" s="49">
        <v>14.7</v>
      </c>
      <c r="E53" s="49">
        <v>14.68</v>
      </c>
      <c r="F53" s="50"/>
      <c r="G53" s="50"/>
      <c r="H53" s="50"/>
      <c r="I53" s="50"/>
      <c r="J53" s="50"/>
      <c r="K53" s="50"/>
      <c r="L53" s="50"/>
      <c r="M53" s="50"/>
      <c r="N53" s="50"/>
      <c r="O53" s="41">
        <f>IF(ISERROR(AVERAGE(Calculations!C54:N54)),"",AVERAGE(Calculations!C54:N54))</f>
        <v>14.64</v>
      </c>
      <c r="P53" s="41">
        <f>IF(ISERROR(STDEV(Calculations!C54:N54)),"",IF(COUNT(Calculations!C54:N54)&lt;3,"N/A",STDEV(Calculations!C54:N54)))</f>
        <v>8.7177978870813647E-2</v>
      </c>
    </row>
    <row r="54" spans="1:16" ht="15" customHeight="1" x14ac:dyDescent="0.25">
      <c r="A54" s="33" t="str">
        <f>'miRNA Table'!B54</f>
        <v>hsa-miR-27b-3p</v>
      </c>
      <c r="B54" s="34">
        <v>52</v>
      </c>
      <c r="C54" s="49">
        <v>32.15</v>
      </c>
      <c r="D54" s="49">
        <v>31.35</v>
      </c>
      <c r="E54" s="49">
        <v>31.75</v>
      </c>
      <c r="F54" s="50"/>
      <c r="G54" s="50"/>
      <c r="H54" s="50"/>
      <c r="I54" s="50"/>
      <c r="J54" s="50"/>
      <c r="K54" s="50"/>
      <c r="L54" s="50"/>
      <c r="M54" s="50"/>
      <c r="N54" s="50"/>
      <c r="O54" s="41">
        <f>IF(ISERROR(AVERAGE(Calculations!C55:N55)),"",AVERAGE(Calculations!C55:N55))</f>
        <v>31.75</v>
      </c>
      <c r="P54" s="41">
        <f>IF(ISERROR(STDEV(Calculations!C55:N55)),"",IF(COUNT(Calculations!C55:N55)&lt;3,"N/A",STDEV(Calculations!C55:N55)))</f>
        <v>0.39999999999999858</v>
      </c>
    </row>
    <row r="55" spans="1:16" ht="15" customHeight="1" x14ac:dyDescent="0.25">
      <c r="A55" s="33" t="str">
        <f>'miRNA Table'!B55</f>
        <v>hsa-miR-7-5p</v>
      </c>
      <c r="B55" s="34">
        <v>53</v>
      </c>
      <c r="C55" s="49">
        <v>19.64</v>
      </c>
      <c r="D55" s="49">
        <v>19.850000000000001</v>
      </c>
      <c r="E55" s="49">
        <v>19.78</v>
      </c>
      <c r="F55" s="50"/>
      <c r="G55" s="50"/>
      <c r="H55" s="50"/>
      <c r="I55" s="50"/>
      <c r="J55" s="50"/>
      <c r="K55" s="50"/>
      <c r="L55" s="50"/>
      <c r="M55" s="50"/>
      <c r="N55" s="50"/>
      <c r="O55" s="41">
        <f>IF(ISERROR(AVERAGE(Calculations!C56:N56)),"",AVERAGE(Calculations!C56:N56))</f>
        <v>19.756666666666668</v>
      </c>
      <c r="P55" s="41">
        <f>IF(ISERROR(STDEV(Calculations!C56:N56)),"",IF(COUNT(Calculations!C56:N56)&lt;3,"N/A",STDEV(Calculations!C56:N56)))</f>
        <v>0.1069267662156367</v>
      </c>
    </row>
    <row r="56" spans="1:16" ht="15" customHeight="1" x14ac:dyDescent="0.25">
      <c r="A56" s="33" t="str">
        <f>'miRNA Table'!B56</f>
        <v>hsa-miR-127-5p</v>
      </c>
      <c r="B56" s="34">
        <v>54</v>
      </c>
      <c r="C56" s="49">
        <v>21.06</v>
      </c>
      <c r="D56" s="49">
        <v>21.1</v>
      </c>
      <c r="E56" s="49">
        <v>21.07</v>
      </c>
      <c r="F56" s="50"/>
      <c r="G56" s="50"/>
      <c r="H56" s="50"/>
      <c r="I56" s="50"/>
      <c r="J56" s="50"/>
      <c r="K56" s="50"/>
      <c r="L56" s="50"/>
      <c r="M56" s="50"/>
      <c r="N56" s="50"/>
      <c r="O56" s="41">
        <f>IF(ISERROR(AVERAGE(Calculations!C57:N57)),"",AVERAGE(Calculations!C57:N57))</f>
        <v>21.076666666666664</v>
      </c>
      <c r="P56" s="41">
        <f>IF(ISERROR(STDEV(Calculations!C57:N57)),"",IF(COUNT(Calculations!C57:N57)&lt;3,"N/A",STDEV(Calculations!C57:N57)))</f>
        <v>2.081665999466259E-2</v>
      </c>
    </row>
    <row r="57" spans="1:16" ht="15" customHeight="1" x14ac:dyDescent="0.25">
      <c r="A57" s="33" t="str">
        <f>'miRNA Table'!B57</f>
        <v>hsa-miR-29a-3p</v>
      </c>
      <c r="B57" s="34">
        <v>55</v>
      </c>
      <c r="C57" s="49">
        <v>24.96</v>
      </c>
      <c r="D57" s="49">
        <v>25.11</v>
      </c>
      <c r="E57" s="49">
        <v>24.83</v>
      </c>
      <c r="F57" s="50"/>
      <c r="G57" s="50"/>
      <c r="H57" s="50"/>
      <c r="I57" s="50"/>
      <c r="J57" s="50"/>
      <c r="K57" s="50"/>
      <c r="L57" s="50"/>
      <c r="M57" s="50"/>
      <c r="N57" s="50"/>
      <c r="O57" s="41">
        <f>IF(ISERROR(AVERAGE(Calculations!C58:N58)),"",AVERAGE(Calculations!C58:N58))</f>
        <v>24.966666666666669</v>
      </c>
      <c r="P57" s="41">
        <f>IF(ISERROR(STDEV(Calculations!C58:N58)),"",IF(COUNT(Calculations!C58:N58)&lt;3,"N/A",STDEV(Calculations!C58:N58)))</f>
        <v>0.14011899704655853</v>
      </c>
    </row>
    <row r="58" spans="1:16" ht="15" customHeight="1" x14ac:dyDescent="0.25">
      <c r="A58" s="33" t="str">
        <f>'miRNA Table'!B58</f>
        <v>hsa-miR-191-5p</v>
      </c>
      <c r="B58" s="34">
        <v>56</v>
      </c>
      <c r="C58" s="49">
        <v>19.45</v>
      </c>
      <c r="D58" s="49">
        <v>19.559999999999999</v>
      </c>
      <c r="E58" s="49">
        <v>19.579999999999998</v>
      </c>
      <c r="F58" s="50"/>
      <c r="G58" s="50"/>
      <c r="H58" s="50"/>
      <c r="I58" s="50"/>
      <c r="J58" s="50"/>
      <c r="K58" s="50"/>
      <c r="L58" s="50"/>
      <c r="M58" s="50"/>
      <c r="N58" s="50"/>
      <c r="O58" s="41">
        <f>IF(ISERROR(AVERAGE(Calculations!C59:N59)),"",AVERAGE(Calculations!C59:N59))</f>
        <v>19.529999999999998</v>
      </c>
      <c r="P58" s="41">
        <f>IF(ISERROR(STDEV(Calculations!C59:N59)),"",IF(COUNT(Calculations!C59:N59)&lt;3,"N/A",STDEV(Calculations!C59:N59)))</f>
        <v>6.9999999999999521E-2</v>
      </c>
    </row>
    <row r="59" spans="1:16" ht="15" customHeight="1" x14ac:dyDescent="0.25">
      <c r="A59" s="33" t="str">
        <f>'miRNA Table'!B59</f>
        <v>hsa-let-7d-5p</v>
      </c>
      <c r="B59" s="34">
        <v>57</v>
      </c>
      <c r="C59" s="49">
        <v>32.04</v>
      </c>
      <c r="D59" s="49">
        <v>32.61</v>
      </c>
      <c r="E59" s="49">
        <v>31.34</v>
      </c>
      <c r="F59" s="50"/>
      <c r="G59" s="50"/>
      <c r="H59" s="50"/>
      <c r="I59" s="50"/>
      <c r="J59" s="50"/>
      <c r="K59" s="50"/>
      <c r="L59" s="50"/>
      <c r="M59" s="50"/>
      <c r="N59" s="50"/>
      <c r="O59" s="41">
        <f>IF(ISERROR(AVERAGE(Calculations!C60:N60)),"",AVERAGE(Calculations!C60:N60))</f>
        <v>31.99666666666667</v>
      </c>
      <c r="P59" s="41">
        <f>IF(ISERROR(STDEV(Calculations!C60:N60)),"",IF(COUNT(Calculations!C60:N60)&lt;3,"N/A",STDEV(Calculations!C60:N60)))</f>
        <v>0.6361079572944619</v>
      </c>
    </row>
    <row r="60" spans="1:16" ht="15" customHeight="1" x14ac:dyDescent="0.25">
      <c r="A60" s="33" t="str">
        <f>'miRNA Table'!B60</f>
        <v>hsa-miR-9-5p</v>
      </c>
      <c r="B60" s="34">
        <v>58</v>
      </c>
      <c r="C60" s="49">
        <v>21.76</v>
      </c>
      <c r="D60" s="49">
        <v>22.03</v>
      </c>
      <c r="E60" s="49">
        <v>21.87</v>
      </c>
      <c r="F60" s="50"/>
      <c r="G60" s="50"/>
      <c r="H60" s="50"/>
      <c r="I60" s="50"/>
      <c r="J60" s="50"/>
      <c r="K60" s="50"/>
      <c r="L60" s="50"/>
      <c r="M60" s="50"/>
      <c r="N60" s="50"/>
      <c r="O60" s="41">
        <f>IF(ISERROR(AVERAGE(Calculations!C61:N61)),"",AVERAGE(Calculations!C61:N61))</f>
        <v>21.88666666666667</v>
      </c>
      <c r="P60" s="41">
        <f>IF(ISERROR(STDEV(Calculations!C61:N61)),"",IF(COUNT(Calculations!C61:N61)&lt;3,"N/A",STDEV(Calculations!C61:N61)))</f>
        <v>0.13576941236277515</v>
      </c>
    </row>
    <row r="61" spans="1:16" ht="15" customHeight="1" x14ac:dyDescent="0.25">
      <c r="A61" s="33" t="str">
        <f>'miRNA Table'!B61</f>
        <v>hsa-let-7f-5p</v>
      </c>
      <c r="B61" s="34">
        <v>59</v>
      </c>
      <c r="C61" s="49">
        <v>18.64</v>
      </c>
      <c r="D61" s="49">
        <v>18.88</v>
      </c>
      <c r="E61" s="49">
        <v>18.79</v>
      </c>
      <c r="F61" s="50"/>
      <c r="G61" s="50"/>
      <c r="H61" s="50"/>
      <c r="I61" s="50"/>
      <c r="J61" s="50"/>
      <c r="K61" s="50"/>
      <c r="L61" s="50"/>
      <c r="M61" s="50"/>
      <c r="N61" s="50"/>
      <c r="O61" s="41">
        <f>IF(ISERROR(AVERAGE(Calculations!C62:N62)),"",AVERAGE(Calculations!C62:N62))</f>
        <v>18.77</v>
      </c>
      <c r="P61" s="41">
        <f>IF(ISERROR(STDEV(Calculations!C62:N62)),"",IF(COUNT(Calculations!C62:N62)&lt;3,"N/A",STDEV(Calculations!C62:N62)))</f>
        <v>0.12124355652982059</v>
      </c>
    </row>
    <row r="62" spans="1:16" ht="15" customHeight="1" x14ac:dyDescent="0.25">
      <c r="A62" s="33" t="str">
        <f>'miRNA Table'!B62</f>
        <v>hsa-miR-10a-5p</v>
      </c>
      <c r="B62" s="34">
        <v>60</v>
      </c>
      <c r="C62" s="49">
        <v>24.04</v>
      </c>
      <c r="D62" s="49">
        <v>23.96</v>
      </c>
      <c r="E62" s="49">
        <v>23.84</v>
      </c>
      <c r="F62" s="50"/>
      <c r="G62" s="50"/>
      <c r="H62" s="50"/>
      <c r="I62" s="50"/>
      <c r="J62" s="50"/>
      <c r="K62" s="50"/>
      <c r="L62" s="50"/>
      <c r="M62" s="50"/>
      <c r="N62" s="50"/>
      <c r="O62" s="41">
        <f>IF(ISERROR(AVERAGE(Calculations!C63:N63)),"",AVERAGE(Calculations!C63:N63))</f>
        <v>23.946666666666669</v>
      </c>
      <c r="P62" s="41">
        <f>IF(ISERROR(STDEV(Calculations!C63:N63)),"",IF(COUNT(Calculations!C63:N63)&lt;3,"N/A",STDEV(Calculations!C63:N63)))</f>
        <v>0.10066445913694307</v>
      </c>
    </row>
    <row r="63" spans="1:16" ht="15" customHeight="1" x14ac:dyDescent="0.25">
      <c r="A63" s="33" t="str">
        <f>'miRNA Table'!B63</f>
        <v>hsa-miR-181b-5p</v>
      </c>
      <c r="B63" s="34">
        <v>61</v>
      </c>
      <c r="C63" s="49">
        <v>14.68</v>
      </c>
      <c r="D63" s="49">
        <v>14.86</v>
      </c>
      <c r="E63" s="49">
        <v>14.85</v>
      </c>
      <c r="F63" s="50"/>
      <c r="G63" s="50"/>
      <c r="H63" s="50"/>
      <c r="I63" s="50"/>
      <c r="J63" s="50"/>
      <c r="K63" s="50"/>
      <c r="L63" s="50"/>
      <c r="M63" s="50"/>
      <c r="N63" s="50"/>
      <c r="O63" s="41">
        <f>IF(ISERROR(AVERAGE(Calculations!C64:N64)),"",AVERAGE(Calculations!C64:N64))</f>
        <v>14.796666666666667</v>
      </c>
      <c r="P63" s="41">
        <f>IF(ISERROR(STDEV(Calculations!C64:N64)),"",IF(COUNT(Calculations!C64:N64)&lt;3,"N/A",STDEV(Calculations!C64:N64)))</f>
        <v>0.10115993936995668</v>
      </c>
    </row>
    <row r="64" spans="1:16" ht="15" customHeight="1" x14ac:dyDescent="0.25">
      <c r="A64" s="33" t="str">
        <f>'miRNA Table'!B64</f>
        <v>hsa-miR-15b-5p</v>
      </c>
      <c r="B64" s="34">
        <v>62</v>
      </c>
      <c r="C64" s="49">
        <v>23.48</v>
      </c>
      <c r="D64" s="49">
        <v>23.48</v>
      </c>
      <c r="E64" s="49">
        <v>23.51</v>
      </c>
      <c r="F64" s="50"/>
      <c r="G64" s="50"/>
      <c r="H64" s="50"/>
      <c r="I64" s="50"/>
      <c r="J64" s="50"/>
      <c r="K64" s="50"/>
      <c r="L64" s="50"/>
      <c r="M64" s="50"/>
      <c r="N64" s="50"/>
      <c r="O64" s="41">
        <f>IF(ISERROR(AVERAGE(Calculations!C65:N65)),"",AVERAGE(Calculations!C65:N65))</f>
        <v>23.49</v>
      </c>
      <c r="P64" s="41">
        <f>IF(ISERROR(STDEV(Calculations!C65:N65)),"",IF(COUNT(Calculations!C65:N65)&lt;3,"N/A",STDEV(Calculations!C65:N65)))</f>
        <v>1.7320508075689429E-2</v>
      </c>
    </row>
    <row r="65" spans="1:16" ht="15" customHeight="1" x14ac:dyDescent="0.25">
      <c r="A65" s="33" t="str">
        <f>'miRNA Table'!B65</f>
        <v>hsa-miR-16-5p</v>
      </c>
      <c r="B65" s="34">
        <v>63</v>
      </c>
      <c r="C65" s="49" t="s">
        <v>130</v>
      </c>
      <c r="D65" s="49" t="s">
        <v>130</v>
      </c>
      <c r="E65" s="49" t="s">
        <v>130</v>
      </c>
      <c r="F65" s="50"/>
      <c r="G65" s="50"/>
      <c r="H65" s="50"/>
      <c r="I65" s="50"/>
      <c r="J65" s="50"/>
      <c r="K65" s="50"/>
      <c r="L65" s="50"/>
      <c r="M65" s="50"/>
      <c r="N65" s="50"/>
      <c r="O65" s="41">
        <f>IF(ISERROR(AVERAGE(Calculations!C66:N66)),"",AVERAGE(Calculations!C66:N66))</f>
        <v>35</v>
      </c>
      <c r="P65" s="41">
        <f>IF(ISERROR(STDEV(Calculations!C66:N66)),"",IF(COUNT(Calculations!C66:N66)&lt;3,"N/A",STDEV(Calculations!C66:N66)))</f>
        <v>0</v>
      </c>
    </row>
    <row r="66" spans="1:16" ht="15" customHeight="1" x14ac:dyDescent="0.25">
      <c r="A66" s="33" t="str">
        <f>'miRNA Table'!B66</f>
        <v>hsa-miR-210-3p</v>
      </c>
      <c r="B66" s="34">
        <v>64</v>
      </c>
      <c r="C66" s="49">
        <v>21.61</v>
      </c>
      <c r="D66" s="49">
        <v>21.64</v>
      </c>
      <c r="E66" s="49">
        <v>21.59</v>
      </c>
      <c r="F66" s="50"/>
      <c r="G66" s="50"/>
      <c r="H66" s="50"/>
      <c r="I66" s="50"/>
      <c r="J66" s="50"/>
      <c r="K66" s="50"/>
      <c r="L66" s="50"/>
      <c r="M66" s="50"/>
      <c r="N66" s="50"/>
      <c r="O66" s="41">
        <f>IF(ISERROR(AVERAGE(Calculations!C67:N67)),"",AVERAGE(Calculations!C67:N67))</f>
        <v>21.613333333333333</v>
      </c>
      <c r="P66" s="41">
        <f>IF(ISERROR(STDEV(Calculations!C67:N67)),"",IF(COUNT(Calculations!C67:N67)&lt;3,"N/A",STDEV(Calculations!C67:N67)))</f>
        <v>2.5166114784236238E-2</v>
      </c>
    </row>
    <row r="67" spans="1:16" ht="15" customHeight="1" x14ac:dyDescent="0.25">
      <c r="A67" s="33" t="str">
        <f>'miRNA Table'!B67</f>
        <v>hsa-miR-106a-5p hsa-miR-17-5p</v>
      </c>
      <c r="B67" s="34">
        <v>65</v>
      </c>
      <c r="C67" s="49" t="s">
        <v>130</v>
      </c>
      <c r="D67" s="49">
        <v>39.200000000000003</v>
      </c>
      <c r="E67" s="49">
        <v>38.5</v>
      </c>
      <c r="F67" s="50"/>
      <c r="G67" s="50"/>
      <c r="H67" s="50"/>
      <c r="I67" s="50"/>
      <c r="J67" s="50"/>
      <c r="K67" s="50"/>
      <c r="L67" s="50"/>
      <c r="M67" s="50"/>
      <c r="N67" s="50"/>
      <c r="O67" s="41">
        <f>IF(ISERROR(AVERAGE(Calculations!C68:N68)),"",AVERAGE(Calculations!C68:N68))</f>
        <v>35</v>
      </c>
      <c r="P67" s="41">
        <f>IF(ISERROR(STDEV(Calculations!C68:N68)),"",IF(COUNT(Calculations!C68:N68)&lt;3,"N/A",STDEV(Calculations!C68:N68)))</f>
        <v>0</v>
      </c>
    </row>
    <row r="68" spans="1:16" ht="15" customHeight="1" x14ac:dyDescent="0.25">
      <c r="A68" s="33" t="str">
        <f>'miRNA Table'!B68</f>
        <v>hsa-miR-98-5p</v>
      </c>
      <c r="B68" s="34">
        <v>66</v>
      </c>
      <c r="C68" s="49">
        <v>22.27</v>
      </c>
      <c r="D68" s="49">
        <v>22.15</v>
      </c>
      <c r="E68" s="49">
        <v>22.14</v>
      </c>
      <c r="F68" s="50"/>
      <c r="G68" s="50"/>
      <c r="H68" s="50"/>
      <c r="I68" s="50"/>
      <c r="J68" s="50"/>
      <c r="K68" s="50"/>
      <c r="L68" s="50"/>
      <c r="M68" s="50"/>
      <c r="N68" s="50"/>
      <c r="O68" s="41">
        <f>IF(ISERROR(AVERAGE(Calculations!C69:N69)),"",AVERAGE(Calculations!C69:N69))</f>
        <v>22.186666666666667</v>
      </c>
      <c r="P68" s="41">
        <f>IF(ISERROR(STDEV(Calculations!C69:N69)),"",IF(COUNT(Calculations!C69:N69)&lt;3,"N/A",STDEV(Calculations!C69:N69)))</f>
        <v>7.2341781380702283E-2</v>
      </c>
    </row>
    <row r="69" spans="1:16" ht="15" customHeight="1" x14ac:dyDescent="0.25">
      <c r="A69" s="33" t="str">
        <f>'miRNA Table'!B69</f>
        <v>hsa-miR-34a-5p</v>
      </c>
      <c r="B69" s="34">
        <v>67</v>
      </c>
      <c r="C69" s="49">
        <v>22.15</v>
      </c>
      <c r="D69" s="49">
        <v>22.28</v>
      </c>
      <c r="E69" s="49">
        <v>22.24</v>
      </c>
      <c r="F69" s="50"/>
      <c r="G69" s="50"/>
      <c r="H69" s="50"/>
      <c r="I69" s="50"/>
      <c r="J69" s="50"/>
      <c r="K69" s="50"/>
      <c r="L69" s="50"/>
      <c r="M69" s="50"/>
      <c r="N69" s="50"/>
      <c r="O69" s="41">
        <f>IF(ISERROR(AVERAGE(Calculations!C70:N70)),"",AVERAGE(Calculations!C70:N70))</f>
        <v>22.223333333333333</v>
      </c>
      <c r="P69" s="41">
        <f>IF(ISERROR(STDEV(Calculations!C70:N70)),"",IF(COUNT(Calculations!C70:N70)&lt;3,"N/A",STDEV(Calculations!C70:N70)))</f>
        <v>6.6583281184795007E-2</v>
      </c>
    </row>
    <row r="70" spans="1:16" ht="15" customHeight="1" x14ac:dyDescent="0.25">
      <c r="A70" s="33" t="str">
        <f>'miRNA Table'!B70</f>
        <v>hsa-miR-25-3p</v>
      </c>
      <c r="B70" s="34">
        <v>68</v>
      </c>
      <c r="C70" s="49" t="s">
        <v>130</v>
      </c>
      <c r="D70" s="49" t="s">
        <v>130</v>
      </c>
      <c r="E70" s="49" t="s">
        <v>130</v>
      </c>
      <c r="F70" s="50"/>
      <c r="G70" s="50"/>
      <c r="H70" s="50"/>
      <c r="I70" s="50"/>
      <c r="J70" s="50"/>
      <c r="K70" s="50"/>
      <c r="L70" s="50"/>
      <c r="M70" s="50"/>
      <c r="N70" s="50"/>
      <c r="O70" s="41">
        <f>IF(ISERROR(AVERAGE(Calculations!C71:N71)),"",AVERAGE(Calculations!C71:N71))</f>
        <v>35</v>
      </c>
      <c r="P70" s="41">
        <f>IF(ISERROR(STDEV(Calculations!C71:N71)),"",IF(COUNT(Calculations!C71:N71)&lt;3,"N/A",STDEV(Calculations!C71:N71)))</f>
        <v>0</v>
      </c>
    </row>
    <row r="71" spans="1:16" ht="15" customHeight="1" x14ac:dyDescent="0.25">
      <c r="A71" s="33" t="str">
        <f>'miRNA Table'!B71</f>
        <v>hsa-miR-144-3p</v>
      </c>
      <c r="B71" s="34">
        <v>69</v>
      </c>
      <c r="C71" s="49">
        <v>24.12</v>
      </c>
      <c r="D71" s="49">
        <v>24.24</v>
      </c>
      <c r="E71" s="49">
        <v>24.15</v>
      </c>
      <c r="F71" s="50"/>
      <c r="G71" s="50"/>
      <c r="H71" s="50"/>
      <c r="I71" s="50"/>
      <c r="J71" s="50"/>
      <c r="K71" s="50"/>
      <c r="L71" s="50"/>
      <c r="M71" s="50"/>
      <c r="N71" s="50"/>
      <c r="O71" s="41">
        <f>IF(ISERROR(AVERAGE(Calculations!C72:N72)),"",AVERAGE(Calculations!C72:N72))</f>
        <v>24.169999999999998</v>
      </c>
      <c r="P71" s="41">
        <f>IF(ISERROR(STDEV(Calculations!C72:N72)),"",IF(COUNT(Calculations!C72:N72)&lt;3,"N/A",STDEV(Calculations!C72:N72)))</f>
        <v>6.2449979983982933E-2</v>
      </c>
    </row>
    <row r="72" spans="1:16" ht="15" customHeight="1" x14ac:dyDescent="0.25">
      <c r="A72" s="33" t="str">
        <f>'miRNA Table'!B72</f>
        <v>hsa-miR-128-3p</v>
      </c>
      <c r="B72" s="34">
        <v>70</v>
      </c>
      <c r="C72" s="49">
        <v>29.33</v>
      </c>
      <c r="D72" s="49">
        <v>29.46</v>
      </c>
      <c r="E72" s="49">
        <v>29.07</v>
      </c>
      <c r="F72" s="50"/>
      <c r="G72" s="50"/>
      <c r="H72" s="50"/>
      <c r="I72" s="50"/>
      <c r="J72" s="50"/>
      <c r="K72" s="50"/>
      <c r="L72" s="50"/>
      <c r="M72" s="50"/>
      <c r="N72" s="50"/>
      <c r="O72" s="41">
        <f>IF(ISERROR(AVERAGE(Calculations!C73:N73)),"",AVERAGE(Calculations!C73:N73))</f>
        <v>29.286666666666665</v>
      </c>
      <c r="P72" s="41">
        <f>IF(ISERROR(STDEV(Calculations!C73:N73)),"",IF(COUNT(Calculations!C73:N73)&lt;3,"N/A",STDEV(Calculations!C73:N73)))</f>
        <v>0.19857828011475309</v>
      </c>
    </row>
    <row r="73" spans="1:16" ht="15" customHeight="1" x14ac:dyDescent="0.25">
      <c r="A73" s="33" t="str">
        <f>'miRNA Table'!B73</f>
        <v>hsa-miR-143-3p</v>
      </c>
      <c r="B73" s="34">
        <v>71</v>
      </c>
      <c r="C73" s="49">
        <v>18.23</v>
      </c>
      <c r="D73" s="49">
        <v>18.260000000000002</v>
      </c>
      <c r="E73" s="49">
        <v>18.21</v>
      </c>
      <c r="F73" s="50"/>
      <c r="G73" s="50"/>
      <c r="H73" s="50"/>
      <c r="I73" s="50"/>
      <c r="J73" s="50"/>
      <c r="K73" s="50"/>
      <c r="L73" s="50"/>
      <c r="M73" s="50"/>
      <c r="N73" s="50"/>
      <c r="O73" s="41">
        <f>IF(ISERROR(AVERAGE(Calculations!C74:N74)),"",AVERAGE(Calculations!C74:N74))</f>
        <v>18.233333333333334</v>
      </c>
      <c r="P73" s="41">
        <f>IF(ISERROR(STDEV(Calculations!C74:N74)),"",IF(COUNT(Calculations!C74:N74)&lt;3,"N/A",STDEV(Calculations!C74:N74)))</f>
        <v>2.5166114784236238E-2</v>
      </c>
    </row>
    <row r="74" spans="1:16" ht="15" customHeight="1" x14ac:dyDescent="0.25">
      <c r="A74" s="33" t="str">
        <f>'miRNA Table'!B74</f>
        <v>hsa-miR-215-5p</v>
      </c>
      <c r="B74" s="34">
        <v>72</v>
      </c>
      <c r="C74" s="49">
        <v>28.88</v>
      </c>
      <c r="D74" s="49">
        <v>29.09</v>
      </c>
      <c r="E74" s="49">
        <v>28.98</v>
      </c>
      <c r="F74" s="50"/>
      <c r="G74" s="50"/>
      <c r="H74" s="50"/>
      <c r="I74" s="50"/>
      <c r="J74" s="50"/>
      <c r="K74" s="50"/>
      <c r="L74" s="50"/>
      <c r="M74" s="50"/>
      <c r="N74" s="50"/>
      <c r="O74" s="41">
        <f>IF(ISERROR(AVERAGE(Calculations!C75:N75)),"",AVERAGE(Calculations!C75:N75))</f>
        <v>28.983333333333334</v>
      </c>
      <c r="P74" s="41">
        <f>IF(ISERROR(STDEV(Calculations!C75:N75)),"",IF(COUNT(Calculations!C75:N75)&lt;3,"N/A",STDEV(Calculations!C75:N75)))</f>
        <v>0.10503967504392528</v>
      </c>
    </row>
    <row r="75" spans="1:16" ht="15" customHeight="1" x14ac:dyDescent="0.25">
      <c r="A75" s="33" t="str">
        <f>'miRNA Table'!B75</f>
        <v>hsa-miR-19a-3p</v>
      </c>
      <c r="B75" s="34">
        <v>73</v>
      </c>
      <c r="C75" s="49">
        <v>28.56</v>
      </c>
      <c r="D75" s="49">
        <v>28.4</v>
      </c>
      <c r="E75" s="49">
        <v>28.45</v>
      </c>
      <c r="F75" s="50"/>
      <c r="G75" s="50"/>
      <c r="H75" s="50"/>
      <c r="I75" s="50"/>
      <c r="J75" s="50"/>
      <c r="K75" s="50"/>
      <c r="L75" s="50"/>
      <c r="M75" s="50"/>
      <c r="N75" s="50"/>
      <c r="O75" s="41">
        <f>IF(ISERROR(AVERAGE(Calculations!C76:N76)),"",AVERAGE(Calculations!C76:N76))</f>
        <v>28.47</v>
      </c>
      <c r="P75" s="41">
        <f>IF(ISERROR(STDEV(Calculations!C76:N76)),"",IF(COUNT(Calculations!C76:N76)&lt;3,"N/A",STDEV(Calculations!C76:N76)))</f>
        <v>8.1853527718724492E-2</v>
      </c>
    </row>
    <row r="76" spans="1:16" ht="15" customHeight="1" x14ac:dyDescent="0.25">
      <c r="A76" s="33" t="str">
        <f>'miRNA Table'!B76</f>
        <v>hsa-miR-193a-5p</v>
      </c>
      <c r="B76" s="34">
        <v>74</v>
      </c>
      <c r="C76" s="49">
        <v>17.89</v>
      </c>
      <c r="D76" s="49">
        <v>18.02</v>
      </c>
      <c r="E76" s="49">
        <v>17.82</v>
      </c>
      <c r="F76" s="50"/>
      <c r="G76" s="50"/>
      <c r="H76" s="50"/>
      <c r="I76" s="50"/>
      <c r="J76" s="50"/>
      <c r="K76" s="50"/>
      <c r="L76" s="50"/>
      <c r="M76" s="50"/>
      <c r="N76" s="50"/>
      <c r="O76" s="41">
        <f>IF(ISERROR(AVERAGE(Calculations!C77:N77)),"",AVERAGE(Calculations!C77:N77))</f>
        <v>17.91</v>
      </c>
      <c r="P76" s="41">
        <f>IF(ISERROR(STDEV(Calculations!C77:N77)),"",IF(COUNT(Calculations!C77:N77)&lt;3,"N/A",STDEV(Calculations!C77:N77)))</f>
        <v>0.10148891565092179</v>
      </c>
    </row>
    <row r="77" spans="1:16" ht="15" customHeight="1" x14ac:dyDescent="0.25">
      <c r="A77" s="33" t="str">
        <f>'miRNA Table'!B77</f>
        <v>hsa-miR-18a-5p</v>
      </c>
      <c r="B77" s="34">
        <v>75</v>
      </c>
      <c r="C77" s="49">
        <v>30.63</v>
      </c>
      <c r="D77" s="49">
        <v>30.45</v>
      </c>
      <c r="E77" s="49">
        <v>30.09</v>
      </c>
      <c r="F77" s="50"/>
      <c r="G77" s="50"/>
      <c r="H77" s="50"/>
      <c r="I77" s="50"/>
      <c r="J77" s="50"/>
      <c r="K77" s="50"/>
      <c r="L77" s="50"/>
      <c r="M77" s="50"/>
      <c r="N77" s="50"/>
      <c r="O77" s="41">
        <f>IF(ISERROR(AVERAGE(Calculations!C78:N78)),"",AVERAGE(Calculations!C78:N78))</f>
        <v>30.39</v>
      </c>
      <c r="P77" s="41">
        <f>IF(ISERROR(STDEV(Calculations!C78:N78)),"",IF(COUNT(Calculations!C78:N78)&lt;3,"N/A",STDEV(Calculations!C78:N78)))</f>
        <v>0.27495454169734995</v>
      </c>
    </row>
    <row r="78" spans="1:16" ht="15" customHeight="1" x14ac:dyDescent="0.25">
      <c r="A78" s="33" t="str">
        <f>'miRNA Table'!B78</f>
        <v>hsa-miR-125b-5p</v>
      </c>
      <c r="B78" s="34">
        <v>76</v>
      </c>
      <c r="C78" s="49">
        <v>26.31</v>
      </c>
      <c r="D78" s="49">
        <v>26.14</v>
      </c>
      <c r="E78" s="49">
        <v>26.02</v>
      </c>
      <c r="F78" s="50"/>
      <c r="G78" s="50"/>
      <c r="H78" s="50"/>
      <c r="I78" s="50"/>
      <c r="J78" s="50"/>
      <c r="K78" s="50"/>
      <c r="L78" s="50"/>
      <c r="M78" s="50"/>
      <c r="N78" s="50"/>
      <c r="O78" s="41">
        <f>IF(ISERROR(AVERAGE(Calculations!C79:N79)),"",AVERAGE(Calculations!C79:N79))</f>
        <v>26.156666666666666</v>
      </c>
      <c r="P78" s="41">
        <f>IF(ISERROR(STDEV(Calculations!C79:N79)),"",IF(COUNT(Calculations!C79:N79)&lt;3,"N/A",STDEV(Calculations!C79:N79)))</f>
        <v>0.14571661996262877</v>
      </c>
    </row>
    <row r="79" spans="1:16" ht="15" customHeight="1" x14ac:dyDescent="0.25">
      <c r="A79" s="33" t="str">
        <f>'miRNA Table'!B79</f>
        <v>hsa-miR-126-3p</v>
      </c>
      <c r="B79" s="34">
        <v>77</v>
      </c>
      <c r="C79" s="49">
        <v>26.92</v>
      </c>
      <c r="D79" s="49">
        <v>26.46</v>
      </c>
      <c r="E79" s="49">
        <v>26.46</v>
      </c>
      <c r="F79" s="50"/>
      <c r="G79" s="50"/>
      <c r="H79" s="50"/>
      <c r="I79" s="50"/>
      <c r="J79" s="50"/>
      <c r="K79" s="50"/>
      <c r="L79" s="50"/>
      <c r="M79" s="50"/>
      <c r="N79" s="50"/>
      <c r="O79" s="41">
        <f>IF(ISERROR(AVERAGE(Calculations!C80:N80)),"",AVERAGE(Calculations!C80:N80))</f>
        <v>26.613333333333333</v>
      </c>
      <c r="P79" s="41">
        <f>IF(ISERROR(STDEV(Calculations!C80:N80)),"",IF(COUNT(Calculations!C80:N80)&lt;3,"N/A",STDEV(Calculations!C80:N80)))</f>
        <v>0.26558112382722832</v>
      </c>
    </row>
    <row r="80" spans="1:16" ht="15" customHeight="1" x14ac:dyDescent="0.25">
      <c r="A80" s="33" t="str">
        <f>'miRNA Table'!B80</f>
        <v>hsa-miR-27a-3p</v>
      </c>
      <c r="B80" s="34">
        <v>78</v>
      </c>
      <c r="C80" s="49">
        <v>26.03</v>
      </c>
      <c r="D80" s="49">
        <v>26.09</v>
      </c>
      <c r="E80" s="49">
        <v>26.02</v>
      </c>
      <c r="F80" s="50"/>
      <c r="G80" s="50"/>
      <c r="H80" s="50"/>
      <c r="I80" s="50"/>
      <c r="J80" s="50"/>
      <c r="K80" s="50"/>
      <c r="L80" s="50"/>
      <c r="M80" s="50"/>
      <c r="N80" s="50"/>
      <c r="O80" s="41">
        <f>IF(ISERROR(AVERAGE(Calculations!C81:N81)),"",AVERAGE(Calculations!C81:N81))</f>
        <v>26.046666666666667</v>
      </c>
      <c r="P80" s="41">
        <f>IF(ISERROR(STDEV(Calculations!C81:N81)),"",IF(COUNT(Calculations!C81:N81)&lt;3,"N/A",STDEV(Calculations!C81:N81)))</f>
        <v>3.7859388972001647E-2</v>
      </c>
    </row>
    <row r="81" spans="1:16" ht="15" customHeight="1" x14ac:dyDescent="0.25">
      <c r="A81" s="33" t="str">
        <f>'miRNA Table'!B81</f>
        <v>hsa-miR-372-3p</v>
      </c>
      <c r="B81" s="34">
        <v>79</v>
      </c>
      <c r="C81" s="49">
        <v>29.15</v>
      </c>
      <c r="D81" s="49">
        <v>29.29</v>
      </c>
      <c r="E81" s="49">
        <v>29.16</v>
      </c>
      <c r="F81" s="50"/>
      <c r="G81" s="50"/>
      <c r="H81" s="50"/>
      <c r="I81" s="50"/>
      <c r="J81" s="50"/>
      <c r="K81" s="50"/>
      <c r="L81" s="50"/>
      <c r="M81" s="50"/>
      <c r="N81" s="50"/>
      <c r="O81" s="41">
        <f>IF(ISERROR(AVERAGE(Calculations!C82:N82)),"",AVERAGE(Calculations!C82:N82))</f>
        <v>29.2</v>
      </c>
      <c r="P81" s="41">
        <f>IF(ISERROR(STDEV(Calculations!C82:N82)),"",IF(COUNT(Calculations!C82:N82)&lt;3,"N/A",STDEV(Calculations!C82:N82)))</f>
        <v>7.810249675906647E-2</v>
      </c>
    </row>
    <row r="82" spans="1:16" ht="15" customHeight="1" x14ac:dyDescent="0.25">
      <c r="A82" s="33" t="str">
        <f>'miRNA Table'!B82</f>
        <v>hsa-miR-149-5p</v>
      </c>
      <c r="B82" s="34">
        <v>80</v>
      </c>
      <c r="C82" s="49">
        <v>30.05</v>
      </c>
      <c r="D82" s="49">
        <v>29.82</v>
      </c>
      <c r="E82" s="49">
        <v>29.16</v>
      </c>
      <c r="F82" s="50"/>
      <c r="G82" s="50"/>
      <c r="H82" s="50"/>
      <c r="I82" s="50"/>
      <c r="J82" s="50"/>
      <c r="K82" s="50"/>
      <c r="L82" s="50"/>
      <c r="M82" s="50"/>
      <c r="N82" s="50"/>
      <c r="O82" s="41">
        <f>IF(ISERROR(AVERAGE(Calculations!C83:N83)),"",AVERAGE(Calculations!C83:N83))</f>
        <v>29.676666666666666</v>
      </c>
      <c r="P82" s="41">
        <f>IF(ISERROR(STDEV(Calculations!C83:N83)),"",IF(COUNT(Calculations!C83:N83)&lt;3,"N/A",STDEV(Calculations!C83:N83)))</f>
        <v>0.46198845584422732</v>
      </c>
    </row>
    <row r="83" spans="1:16" ht="15" customHeight="1" x14ac:dyDescent="0.25">
      <c r="A83" s="33" t="str">
        <f>'miRNA Table'!B83</f>
        <v>hsa-miR-23b-3p</v>
      </c>
      <c r="B83" s="34">
        <v>81</v>
      </c>
      <c r="C83" s="49">
        <v>33.11</v>
      </c>
      <c r="D83" s="49">
        <v>32.26</v>
      </c>
      <c r="E83" s="49">
        <v>32.94</v>
      </c>
      <c r="F83" s="50"/>
      <c r="G83" s="50"/>
      <c r="H83" s="50"/>
      <c r="I83" s="50"/>
      <c r="J83" s="50"/>
      <c r="K83" s="50"/>
      <c r="L83" s="50"/>
      <c r="M83" s="50"/>
      <c r="N83" s="50"/>
      <c r="O83" s="41">
        <f>IF(ISERROR(AVERAGE(Calculations!C84:N84)),"",AVERAGE(Calculations!C84:N84))</f>
        <v>32.770000000000003</v>
      </c>
      <c r="P83" s="41">
        <f>IF(ISERROR(STDEV(Calculations!C84:N84)),"",IF(COUNT(Calculations!C84:N84)&lt;3,"N/A",STDEV(Calculations!C84:N84)))</f>
        <v>0.44977772288098089</v>
      </c>
    </row>
    <row r="84" spans="1:16" ht="15" customHeight="1" x14ac:dyDescent="0.25">
      <c r="A84" s="33" t="str">
        <f>'miRNA Table'!B84</f>
        <v>hsa-miR-203a-3p</v>
      </c>
      <c r="B84" s="34">
        <v>82</v>
      </c>
      <c r="C84" s="49">
        <v>28.33</v>
      </c>
      <c r="D84" s="49">
        <v>28.56</v>
      </c>
      <c r="E84" s="49">
        <v>28.39</v>
      </c>
      <c r="F84" s="50"/>
      <c r="G84" s="50"/>
      <c r="H84" s="50"/>
      <c r="I84" s="50"/>
      <c r="J84" s="50"/>
      <c r="K84" s="50"/>
      <c r="L84" s="50"/>
      <c r="M84" s="50"/>
      <c r="N84" s="50"/>
      <c r="O84" s="41">
        <f>IF(ISERROR(AVERAGE(Calculations!C85:N85)),"",AVERAGE(Calculations!C85:N85))</f>
        <v>28.426666666666666</v>
      </c>
      <c r="P84" s="41">
        <f>IF(ISERROR(STDEV(Calculations!C85:N85)),"",IF(COUNT(Calculations!C85:N85)&lt;3,"N/A",STDEV(Calculations!C85:N85)))</f>
        <v>0.11930353445448842</v>
      </c>
    </row>
    <row r="85" spans="1:16" ht="15" customHeight="1" x14ac:dyDescent="0.25">
      <c r="A85" s="33" t="str">
        <f>'miRNA Table'!B85</f>
        <v>hsa-miR-32-5p</v>
      </c>
      <c r="B85" s="34">
        <v>83</v>
      </c>
      <c r="C85" s="49">
        <v>26.64</v>
      </c>
      <c r="D85" s="49">
        <v>26.73</v>
      </c>
      <c r="E85" s="49">
        <v>26.7</v>
      </c>
      <c r="F85" s="50"/>
      <c r="G85" s="50"/>
      <c r="H85" s="50"/>
      <c r="I85" s="50"/>
      <c r="J85" s="50"/>
      <c r="K85" s="50"/>
      <c r="L85" s="50"/>
      <c r="M85" s="50"/>
      <c r="N85" s="50"/>
      <c r="O85" s="41">
        <f>IF(ISERROR(AVERAGE(Calculations!C86:N86)),"",AVERAGE(Calculations!C86:N86))</f>
        <v>26.69</v>
      </c>
      <c r="P85" s="41">
        <f>IF(ISERROR(STDEV(Calculations!C86:N86)),"",IF(COUNT(Calculations!C86:N86)&lt;3,"N/A",STDEV(Calculations!C86:N86)))</f>
        <v>4.5825756949558198E-2</v>
      </c>
    </row>
    <row r="86" spans="1:16" ht="15" customHeight="1" x14ac:dyDescent="0.25">
      <c r="A86" s="33" t="str">
        <f>'miRNA Table'!B86</f>
        <v>hsa-miR-181c-5p</v>
      </c>
      <c r="B86" s="34">
        <v>84</v>
      </c>
      <c r="C86" s="49">
        <v>20.18</v>
      </c>
      <c r="D86" s="49">
        <v>20.2</v>
      </c>
      <c r="E86" s="49">
        <v>20.11</v>
      </c>
      <c r="F86" s="50"/>
      <c r="G86" s="50"/>
      <c r="H86" s="50"/>
      <c r="I86" s="50"/>
      <c r="J86" s="50"/>
      <c r="K86" s="50"/>
      <c r="L86" s="50"/>
      <c r="M86" s="50"/>
      <c r="N86" s="50"/>
      <c r="O86" s="41">
        <f>IF(ISERROR(AVERAGE(Calculations!C87:N87)),"",AVERAGE(Calculations!C87:N87))</f>
        <v>20.16333333333333</v>
      </c>
      <c r="P86" s="41">
        <f>IF(ISERROR(STDEV(Calculations!C87:N87)),"",IF(COUNT(Calculations!C87:N87)&lt;3,"N/A",STDEV(Calculations!C87:N87)))</f>
        <v>4.725815626252608E-2</v>
      </c>
    </row>
    <row r="87" spans="1:16" ht="15" customHeight="1" x14ac:dyDescent="0.25">
      <c r="A87" s="33" t="str">
        <f>'miRNA Table'!B87</f>
        <v>cel-miR-39-3p1</v>
      </c>
      <c r="B87" s="34">
        <v>85</v>
      </c>
      <c r="C87" s="49">
        <v>14.21</v>
      </c>
      <c r="D87" s="49">
        <v>14.67</v>
      </c>
      <c r="E87" s="49">
        <v>14.65</v>
      </c>
      <c r="F87" s="50"/>
      <c r="G87" s="50"/>
      <c r="H87" s="50"/>
      <c r="I87" s="50"/>
      <c r="J87" s="50"/>
      <c r="K87" s="50"/>
      <c r="L87" s="50"/>
      <c r="M87" s="50"/>
      <c r="N87" s="50"/>
      <c r="O87" s="41">
        <f>IF(ISERROR(AVERAGE(Calculations!C88:N88)),"",AVERAGE(Calculations!C88:N88))</f>
        <v>14.51</v>
      </c>
      <c r="P87" s="41">
        <f>IF(ISERROR(STDEV(Calculations!C88:N88)),"",IF(COUNT(Calculations!C88:N88)&lt;3,"N/A",STDEV(Calculations!C88:N88)))</f>
        <v>0.25999999999999956</v>
      </c>
    </row>
    <row r="88" spans="1:16" ht="15" customHeight="1" x14ac:dyDescent="0.25">
      <c r="A88" s="33" t="str">
        <f>'miRNA Table'!B88</f>
        <v>cel-miR-39-3p2</v>
      </c>
      <c r="B88" s="34">
        <v>86</v>
      </c>
      <c r="C88" s="49">
        <v>14.86</v>
      </c>
      <c r="D88" s="49">
        <v>14.82</v>
      </c>
      <c r="E88" s="49">
        <v>14.68</v>
      </c>
      <c r="F88" s="50"/>
      <c r="G88" s="50"/>
      <c r="H88" s="50"/>
      <c r="I88" s="50"/>
      <c r="J88" s="50"/>
      <c r="K88" s="50"/>
      <c r="L88" s="50"/>
      <c r="M88" s="50"/>
      <c r="N88" s="50"/>
      <c r="O88" s="41">
        <f>IF(ISERROR(AVERAGE(Calculations!C89:N89)),"",AVERAGE(Calculations!C89:N89))</f>
        <v>14.786666666666667</v>
      </c>
      <c r="P88" s="41">
        <f>IF(ISERROR(STDEV(Calculations!C89:N89)),"",IF(COUNT(Calculations!C89:N89)&lt;3,"N/A",STDEV(Calculations!C89:N89)))</f>
        <v>9.451631252505216E-2</v>
      </c>
    </row>
    <row r="89" spans="1:16" ht="15" customHeight="1" x14ac:dyDescent="0.25">
      <c r="A89" s="33" t="str">
        <f>'miRNA Table'!B89</f>
        <v>SNORD61</v>
      </c>
      <c r="B89" s="34">
        <v>87</v>
      </c>
      <c r="C89" s="49">
        <v>18.920000000000002</v>
      </c>
      <c r="D89" s="49">
        <v>18.96</v>
      </c>
      <c r="E89" s="49">
        <v>18.850000000000001</v>
      </c>
      <c r="F89" s="50"/>
      <c r="G89" s="50"/>
      <c r="H89" s="50"/>
      <c r="I89" s="50"/>
      <c r="J89" s="50"/>
      <c r="K89" s="50"/>
      <c r="L89" s="50"/>
      <c r="M89" s="50"/>
      <c r="N89" s="50"/>
      <c r="O89" s="41">
        <f>IF(ISERROR(AVERAGE(Calculations!C90:N90)),"",AVERAGE(Calculations!C90:N90))</f>
        <v>18.91</v>
      </c>
      <c r="P89" s="41">
        <f>IF(ISERROR(STDEV(Calculations!C90:N90)),"",IF(COUNT(Calculations!C90:N90)&lt;3,"N/A",STDEV(Calculations!C90:N90)))</f>
        <v>5.5677643628299987E-2</v>
      </c>
    </row>
    <row r="90" spans="1:16" ht="15" customHeight="1" x14ac:dyDescent="0.25">
      <c r="A90" s="33" t="str">
        <f>'miRNA Table'!B90</f>
        <v>SNORD68</v>
      </c>
      <c r="B90" s="34">
        <v>88</v>
      </c>
      <c r="C90" s="49">
        <v>18.2</v>
      </c>
      <c r="D90" s="49">
        <v>18.309999999999999</v>
      </c>
      <c r="E90" s="49">
        <v>18.2</v>
      </c>
      <c r="F90" s="50"/>
      <c r="G90" s="50"/>
      <c r="H90" s="50"/>
      <c r="I90" s="50"/>
      <c r="J90" s="50"/>
      <c r="K90" s="50"/>
      <c r="L90" s="50"/>
      <c r="M90" s="50"/>
      <c r="N90" s="50"/>
      <c r="O90" s="41">
        <f>IF(ISERROR(AVERAGE(Calculations!C91:N91)),"",AVERAGE(Calculations!C91:N91))</f>
        <v>18.236666666666665</v>
      </c>
      <c r="P90" s="41">
        <f>IF(ISERROR(STDEV(Calculations!C91:N91)),"",IF(COUNT(Calculations!C91:N91)&lt;3,"N/A",STDEV(Calculations!C91:N91)))</f>
        <v>6.3508529610858511E-2</v>
      </c>
    </row>
    <row r="91" spans="1:16" ht="15" customHeight="1" x14ac:dyDescent="0.25">
      <c r="A91" s="33" t="str">
        <f>'miRNA Table'!B91</f>
        <v>SNORD72</v>
      </c>
      <c r="B91" s="34">
        <v>89</v>
      </c>
      <c r="C91" s="49">
        <v>17.2</v>
      </c>
      <c r="D91" s="49">
        <v>17.29</v>
      </c>
      <c r="E91" s="49">
        <v>17.12</v>
      </c>
      <c r="F91" s="50"/>
      <c r="G91" s="50"/>
      <c r="H91" s="50"/>
      <c r="I91" s="50"/>
      <c r="J91" s="50"/>
      <c r="K91" s="50"/>
      <c r="L91" s="50"/>
      <c r="M91" s="50"/>
      <c r="N91" s="50"/>
      <c r="O91" s="41">
        <f>IF(ISERROR(AVERAGE(Calculations!C92:N92)),"",AVERAGE(Calculations!C92:N92))</f>
        <v>17.203333333333333</v>
      </c>
      <c r="P91" s="41">
        <f>IF(ISERROR(STDEV(Calculations!C92:N92)),"",IF(COUNT(Calculations!C92:N92)&lt;3,"N/A",STDEV(Calculations!C92:N92)))</f>
        <v>8.504900548115292E-2</v>
      </c>
    </row>
    <row r="92" spans="1:16" ht="15" customHeight="1" x14ac:dyDescent="0.25">
      <c r="A92" s="33" t="str">
        <f>'miRNA Table'!B92</f>
        <v>SNORD95</v>
      </c>
      <c r="B92" s="34">
        <v>90</v>
      </c>
      <c r="C92" s="49">
        <v>22.86</v>
      </c>
      <c r="D92" s="49">
        <v>22.69</v>
      </c>
      <c r="E92" s="49">
        <v>22.81</v>
      </c>
      <c r="F92" s="50"/>
      <c r="G92" s="50"/>
      <c r="H92" s="50"/>
      <c r="I92" s="50"/>
      <c r="J92" s="50"/>
      <c r="K92" s="50"/>
      <c r="L92" s="50"/>
      <c r="M92" s="50"/>
      <c r="N92" s="50"/>
      <c r="O92" s="41">
        <f>IF(ISERROR(AVERAGE(Calculations!C93:N93)),"",AVERAGE(Calculations!C93:N93))</f>
        <v>22.786666666666665</v>
      </c>
      <c r="P92" s="41">
        <f>IF(ISERROR(STDEV(Calculations!C93:N93)),"",IF(COUNT(Calculations!C93:N93)&lt;3,"N/A",STDEV(Calculations!C93:N93)))</f>
        <v>8.7368949480539929E-2</v>
      </c>
    </row>
    <row r="93" spans="1:16" ht="15" customHeight="1" x14ac:dyDescent="0.25">
      <c r="A93" s="33" t="str">
        <f>'miRNA Table'!B93</f>
        <v>SNORD96A</v>
      </c>
      <c r="B93" s="34">
        <v>91</v>
      </c>
      <c r="C93" s="49">
        <v>20.03</v>
      </c>
      <c r="D93" s="49">
        <v>20.28</v>
      </c>
      <c r="E93" s="49">
        <v>20.43</v>
      </c>
      <c r="F93" s="50"/>
      <c r="G93" s="50"/>
      <c r="H93" s="50"/>
      <c r="I93" s="50"/>
      <c r="J93" s="50"/>
      <c r="K93" s="50"/>
      <c r="L93" s="50"/>
      <c r="M93" s="50"/>
      <c r="N93" s="50"/>
      <c r="O93" s="41">
        <f>IF(ISERROR(AVERAGE(Calculations!C94:N94)),"",AVERAGE(Calculations!C94:N94))</f>
        <v>20.246666666666666</v>
      </c>
      <c r="P93" s="41">
        <f>IF(ISERROR(STDEV(Calculations!C94:N94)),"",IF(COUNT(Calculations!C94:N94)&lt;3,"N/A",STDEV(Calculations!C94:N94)))</f>
        <v>0.20207259421636836</v>
      </c>
    </row>
    <row r="94" spans="1:16" ht="15" customHeight="1" x14ac:dyDescent="0.25">
      <c r="A94" s="33" t="str">
        <f>'miRNA Table'!B94</f>
        <v>RNU6-6P</v>
      </c>
      <c r="B94" s="34">
        <v>92</v>
      </c>
      <c r="C94" s="49">
        <v>19.98</v>
      </c>
      <c r="D94" s="49">
        <v>20.23</v>
      </c>
      <c r="E94" s="49">
        <v>20.09</v>
      </c>
      <c r="F94" s="50"/>
      <c r="G94" s="50"/>
      <c r="H94" s="50"/>
      <c r="I94" s="50"/>
      <c r="J94" s="50"/>
      <c r="K94" s="50"/>
      <c r="L94" s="50"/>
      <c r="M94" s="50"/>
      <c r="N94" s="50"/>
      <c r="O94" s="41">
        <f>IF(ISERROR(AVERAGE(Calculations!C95:N95)),"",AVERAGE(Calculations!C95:N95))</f>
        <v>20.099999999999998</v>
      </c>
      <c r="P94" s="41">
        <f>IF(ISERROR(STDEV(Calculations!C95:N95)),"",IF(COUNT(Calculations!C95:N95)&lt;3,"N/A",STDEV(Calculations!C95:N95)))</f>
        <v>0.12529964086141671</v>
      </c>
    </row>
    <row r="95" spans="1:16" ht="15" customHeight="1" x14ac:dyDescent="0.25">
      <c r="A95" s="33" t="str">
        <f>'miRNA Table'!B95</f>
        <v>miRTC1</v>
      </c>
      <c r="B95" s="34">
        <v>93</v>
      </c>
      <c r="C95" s="49">
        <v>20.07</v>
      </c>
      <c r="D95" s="49">
        <v>20.21</v>
      </c>
      <c r="E95" s="49">
        <v>20.16</v>
      </c>
      <c r="F95" s="50"/>
      <c r="G95" s="50"/>
      <c r="H95" s="50"/>
      <c r="I95" s="50"/>
      <c r="J95" s="50"/>
      <c r="K95" s="50"/>
      <c r="L95" s="50"/>
      <c r="M95" s="50"/>
      <c r="N95" s="50"/>
      <c r="O95" s="41">
        <f>IF(ISERROR(AVERAGE(Calculations!C96:N96)),"",AVERAGE(Calculations!C96:N96))</f>
        <v>20.146666666666665</v>
      </c>
      <c r="P95" s="41">
        <f>IF(ISERROR(STDEV(Calculations!C96:N96)),"",IF(COUNT(Calculations!C96:N96)&lt;3,"N/A",STDEV(Calculations!C96:N96)))</f>
        <v>7.0945988845976124E-2</v>
      </c>
    </row>
    <row r="96" spans="1:16" ht="15" customHeight="1" x14ac:dyDescent="0.25">
      <c r="A96" s="33" t="str">
        <f>'miRNA Table'!B96</f>
        <v>miRTC2</v>
      </c>
      <c r="B96" s="34">
        <v>94</v>
      </c>
      <c r="C96" s="49">
        <v>18.350000000000001</v>
      </c>
      <c r="D96" s="49">
        <v>18.11</v>
      </c>
      <c r="E96" s="49">
        <v>18.100000000000001</v>
      </c>
      <c r="F96" s="50"/>
      <c r="G96" s="50"/>
      <c r="H96" s="50"/>
      <c r="I96" s="50"/>
      <c r="J96" s="50"/>
      <c r="K96" s="50"/>
      <c r="L96" s="50"/>
      <c r="M96" s="50"/>
      <c r="N96" s="50"/>
      <c r="O96" s="41">
        <f>IF(ISERROR(AVERAGE(Calculations!C97:N97)),"",AVERAGE(Calculations!C97:N97))</f>
        <v>18.186666666666667</v>
      </c>
      <c r="P96" s="41">
        <f>IF(ISERROR(STDEV(Calculations!C97:N97)),"",IF(COUNT(Calculations!C97:N97)&lt;3,"N/A",STDEV(Calculations!C97:N97)))</f>
        <v>0.14153915830374816</v>
      </c>
    </row>
    <row r="97" spans="1:16" ht="15" customHeight="1" x14ac:dyDescent="0.25">
      <c r="A97" s="33" t="str">
        <f>'miRNA Table'!B97</f>
        <v>PPC1</v>
      </c>
      <c r="B97" s="34">
        <v>95</v>
      </c>
      <c r="C97" s="49">
        <v>18.190000000000001</v>
      </c>
      <c r="D97" s="49">
        <v>18.12</v>
      </c>
      <c r="E97" s="49">
        <v>18.09</v>
      </c>
      <c r="F97" s="51"/>
      <c r="G97" s="51"/>
      <c r="H97" s="51"/>
      <c r="I97" s="51"/>
      <c r="J97" s="51"/>
      <c r="K97" s="51"/>
      <c r="L97" s="51"/>
      <c r="M97" s="51"/>
      <c r="N97" s="51"/>
      <c r="O97" s="41">
        <f>IF(ISERROR(AVERAGE(Calculations!C98:N98)),"",AVERAGE(Calculations!C98:N98))</f>
        <v>18.133333333333336</v>
      </c>
      <c r="P97" s="41">
        <f>IF(ISERROR(STDEV(Calculations!C98:N98)),"",IF(COUNT(Calculations!C98:N98)&lt;3,"N/A",STDEV(Calculations!C98:N98)))</f>
        <v>5.1316014394469478E-2</v>
      </c>
    </row>
    <row r="98" spans="1:16" ht="15" customHeight="1" x14ac:dyDescent="0.25">
      <c r="A98" s="33" t="str">
        <f>'miRNA Table'!B98</f>
        <v>PPC2</v>
      </c>
      <c r="B98" s="34">
        <v>96</v>
      </c>
      <c r="C98" s="49">
        <v>18.649999999999999</v>
      </c>
      <c r="D98" s="49">
        <v>18.149999999999999</v>
      </c>
      <c r="E98" s="49">
        <v>18.239999999999998</v>
      </c>
      <c r="F98" s="51"/>
      <c r="G98" s="51"/>
      <c r="H98" s="51"/>
      <c r="I98" s="51"/>
      <c r="J98" s="51"/>
      <c r="K98" s="51"/>
      <c r="L98" s="51"/>
      <c r="M98" s="51"/>
      <c r="N98" s="51"/>
      <c r="O98" s="41">
        <f>IF(ISERROR(AVERAGE(Calculations!C99:N99)),"",AVERAGE(Calculations!C99:N99))</f>
        <v>18.346666666666664</v>
      </c>
      <c r="P98" s="41">
        <f>IF(ISERROR(STDEV(Calculations!C99:N99)),"",IF(COUNT(Calculations!C99:N99)&lt;3,"N/A",STDEV(Calculations!C99:N99)))</f>
        <v>0.26652079343520901</v>
      </c>
    </row>
    <row r="100" spans="1:16" ht="15" customHeight="1" x14ac:dyDescent="0.25">
      <c r="A100" s="234" t="s">
        <v>131</v>
      </c>
      <c r="B100" s="235"/>
      <c r="C100" s="235"/>
      <c r="D100" s="235"/>
      <c r="E100" s="235"/>
      <c r="F100" s="235"/>
      <c r="G100" s="235"/>
      <c r="H100" s="235"/>
      <c r="I100" s="235"/>
      <c r="J100" s="235"/>
      <c r="K100" s="235"/>
      <c r="L100" s="235"/>
      <c r="M100" s="235"/>
      <c r="N100" s="235"/>
      <c r="O100" s="235"/>
      <c r="P100" s="236"/>
    </row>
  </sheetData>
  <mergeCells count="4">
    <mergeCell ref="A1:A2"/>
    <mergeCell ref="B1:B2"/>
    <mergeCell ref="C1:N1"/>
    <mergeCell ref="A100:P100"/>
  </mergeCells>
  <conditionalFormatting sqref="C3:O98">
    <cfRule type="cellIs" dxfId="9"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67294185-81F1-42A1-869A-578881775C08}">
            <xm:f>Calculations!$C$108</xm:f>
            <x14:dxf>
              <font>
                <b/>
                <i val="0"/>
                <condense val="0"/>
                <extend val="0"/>
                <color indexed="10"/>
              </font>
            </x14:dxf>
          </x14:cfRule>
          <xm:sqref>C3:O98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9"/>
  <sheetViews>
    <sheetView zoomScale="120" zoomScaleNormal="120" workbookViewId="0">
      <selection activeCell="C3" sqref="C3"/>
    </sheetView>
  </sheetViews>
  <sheetFormatPr defaultColWidth="6.59765625" defaultRowHeight="15" customHeight="1" x14ac:dyDescent="0.25"/>
  <cols>
    <col min="1" max="1" width="30.59765625" style="20" customWidth="1"/>
    <col min="2" max="2" width="8.59765625" style="36" customWidth="1"/>
    <col min="3" max="14" width="9.59765625" style="20" customWidth="1"/>
    <col min="15" max="16384" width="6.59765625" style="20"/>
  </cols>
  <sheetData>
    <row r="1" spans="1:16" s="18" customFormat="1" ht="15" customHeight="1" x14ac:dyDescent="0.25">
      <c r="A1" s="190" t="s">
        <v>285</v>
      </c>
      <c r="B1" s="190" t="s">
        <v>395</v>
      </c>
      <c r="C1" s="207" t="str">
        <f>Results!D2</f>
        <v>Control Group</v>
      </c>
      <c r="D1" s="210"/>
      <c r="E1" s="210"/>
      <c r="F1" s="210"/>
      <c r="G1" s="210"/>
      <c r="H1" s="210"/>
      <c r="I1" s="210"/>
      <c r="J1" s="210"/>
      <c r="K1" s="210"/>
      <c r="L1" s="210"/>
      <c r="M1" s="237"/>
      <c r="N1" s="238"/>
    </row>
    <row r="2" spans="1:16" ht="15" customHeight="1" x14ac:dyDescent="0.25">
      <c r="A2" s="190"/>
      <c r="B2" s="190"/>
      <c r="C2" s="29" t="s">
        <v>266</v>
      </c>
      <c r="D2" s="29" t="s">
        <v>267</v>
      </c>
      <c r="E2" s="29" t="s">
        <v>268</v>
      </c>
      <c r="F2" s="29" t="s">
        <v>269</v>
      </c>
      <c r="G2" s="29" t="s">
        <v>270</v>
      </c>
      <c r="H2" s="29" t="s">
        <v>271</v>
      </c>
      <c r="I2" s="29" t="s">
        <v>272</v>
      </c>
      <c r="J2" s="29" t="s">
        <v>273</v>
      </c>
      <c r="K2" s="29" t="s">
        <v>274</v>
      </c>
      <c r="L2" s="29" t="s">
        <v>275</v>
      </c>
      <c r="M2" s="61" t="s">
        <v>388</v>
      </c>
      <c r="N2" s="61" t="s">
        <v>389</v>
      </c>
      <c r="O2" s="31" t="s">
        <v>128</v>
      </c>
      <c r="P2" s="29" t="s">
        <v>129</v>
      </c>
    </row>
    <row r="3" spans="1:16" ht="15" customHeight="1" x14ac:dyDescent="0.25">
      <c r="A3" s="33" t="str">
        <f>'miRNA Table'!B3</f>
        <v>hsa-let-7a-5p</v>
      </c>
      <c r="B3" s="34">
        <v>1</v>
      </c>
      <c r="C3" s="49">
        <v>29.08</v>
      </c>
      <c r="D3" s="49">
        <v>29.02</v>
      </c>
      <c r="E3" s="49">
        <v>29.27</v>
      </c>
      <c r="F3" s="50"/>
      <c r="G3" s="50"/>
      <c r="H3" s="50"/>
      <c r="I3" s="50"/>
      <c r="J3" s="50"/>
      <c r="K3" s="50"/>
      <c r="L3" s="50"/>
      <c r="M3" s="50"/>
      <c r="N3" s="50"/>
      <c r="O3" s="40">
        <f>IF(ISERROR(AVERAGE(Calculations!Q4:AB4)),"",AVERAGE(Calculations!Q4:AB4))</f>
        <v>29.123333333333331</v>
      </c>
      <c r="P3" s="41">
        <f>IF(ISERROR(STDEV(Calculations!Q4:AB4)),"",IF(COUNT(Calculations!Q4:AB4)&lt;3,"N/A",STDEV(Calculations!Q4:AB4)))</f>
        <v>0.13051181300301284</v>
      </c>
    </row>
    <row r="4" spans="1:16" ht="15" customHeight="1" x14ac:dyDescent="0.25">
      <c r="A4" s="33" t="str">
        <f>'miRNA Table'!B4</f>
        <v>hsa-miR-133b</v>
      </c>
      <c r="B4" s="34">
        <v>2</v>
      </c>
      <c r="C4" s="49">
        <v>32.020000000000003</v>
      </c>
      <c r="D4" s="49">
        <v>32.130000000000003</v>
      </c>
      <c r="E4" s="49">
        <v>31.96</v>
      </c>
      <c r="F4" s="50"/>
      <c r="G4" s="50"/>
      <c r="H4" s="50"/>
      <c r="I4" s="50"/>
      <c r="J4" s="50"/>
      <c r="K4" s="50"/>
      <c r="L4" s="50"/>
      <c r="M4" s="50"/>
      <c r="N4" s="50"/>
      <c r="O4" s="40">
        <f>IF(ISERROR(AVERAGE(Calculations!Q5:AB5)),"",AVERAGE(Calculations!Q5:AB5))</f>
        <v>32.036666666666669</v>
      </c>
      <c r="P4" s="41">
        <f>IF(ISERROR(STDEV(Calculations!Q5:AB5)),"",IF(COUNT(Calculations!Q5:AB5)&lt;3,"N/A",STDEV(Calculations!Q5:AB5)))</f>
        <v>8.6216781042517787E-2</v>
      </c>
    </row>
    <row r="5" spans="1:16" ht="15" customHeight="1" x14ac:dyDescent="0.25">
      <c r="A5" s="33" t="str">
        <f>'miRNA Table'!B5</f>
        <v>hsa-miR-122-5p</v>
      </c>
      <c r="B5" s="34">
        <v>3</v>
      </c>
      <c r="C5" s="49">
        <v>33.83</v>
      </c>
      <c r="D5" s="49">
        <v>34.22</v>
      </c>
      <c r="E5" s="49">
        <v>33.090000000000003</v>
      </c>
      <c r="F5" s="50"/>
      <c r="G5" s="50"/>
      <c r="H5" s="50"/>
      <c r="I5" s="50"/>
      <c r="J5" s="50"/>
      <c r="K5" s="50"/>
      <c r="L5" s="50"/>
      <c r="M5" s="50"/>
      <c r="N5" s="50"/>
      <c r="O5" s="40">
        <f>IF(ISERROR(AVERAGE(Calculations!Q6:AB6)),"",AVERAGE(Calculations!Q6:AB6))</f>
        <v>33.713333333333331</v>
      </c>
      <c r="P5" s="41">
        <f>IF(ISERROR(STDEV(Calculations!Q6:AB6)),"",IF(COUNT(Calculations!Q6:AB6)&lt;3,"N/A",STDEV(Calculations!Q6:AB6)))</f>
        <v>0.57396283271073434</v>
      </c>
    </row>
    <row r="6" spans="1:16" ht="15" customHeight="1" x14ac:dyDescent="0.25">
      <c r="A6" s="33" t="str">
        <f>'miRNA Table'!B6</f>
        <v>hsa-miR-20b-5p</v>
      </c>
      <c r="B6" s="34">
        <v>4</v>
      </c>
      <c r="C6" s="49">
        <v>33.950000000000003</v>
      </c>
      <c r="D6" s="49">
        <v>33.26</v>
      </c>
      <c r="E6" s="49">
        <v>32.65</v>
      </c>
      <c r="F6" s="50"/>
      <c r="G6" s="50"/>
      <c r="H6" s="50"/>
      <c r="I6" s="50"/>
      <c r="J6" s="50"/>
      <c r="K6" s="50"/>
      <c r="L6" s="50"/>
      <c r="M6" s="50"/>
      <c r="N6" s="50"/>
      <c r="O6" s="40">
        <f>IF(ISERROR(AVERAGE(Calculations!Q7:AB7)),"",AVERAGE(Calculations!Q7:AB7))</f>
        <v>33.286666666666669</v>
      </c>
      <c r="P6" s="41">
        <f>IF(ISERROR(STDEV(Calculations!Q7:AB7)),"",IF(COUNT(Calculations!Q7:AB7)&lt;3,"N/A",STDEV(Calculations!Q7:AB7)))</f>
        <v>0.65041012702243206</v>
      </c>
    </row>
    <row r="7" spans="1:16" ht="15" customHeight="1" x14ac:dyDescent="0.25">
      <c r="A7" s="33" t="str">
        <f>'miRNA Table'!B7</f>
        <v>hsa-miR-335-5p</v>
      </c>
      <c r="B7" s="34">
        <v>5</v>
      </c>
      <c r="C7" s="49" t="s">
        <v>130</v>
      </c>
      <c r="D7" s="49" t="s">
        <v>130</v>
      </c>
      <c r="E7" s="49" t="s">
        <v>130</v>
      </c>
      <c r="F7" s="50"/>
      <c r="G7" s="50"/>
      <c r="H7" s="50"/>
      <c r="I7" s="50"/>
      <c r="J7" s="50"/>
      <c r="K7" s="50"/>
      <c r="L7" s="50"/>
      <c r="M7" s="50"/>
      <c r="N7" s="50"/>
      <c r="O7" s="40">
        <f>IF(ISERROR(AVERAGE(Calculations!Q8:AB8)),"",AVERAGE(Calculations!Q8:AB8))</f>
        <v>35</v>
      </c>
      <c r="P7" s="41">
        <f>IF(ISERROR(STDEV(Calculations!Q8:AB8)),"",IF(COUNT(Calculations!Q8:AB8)&lt;3,"N/A",STDEV(Calculations!Q8:AB8)))</f>
        <v>0</v>
      </c>
    </row>
    <row r="8" spans="1:16" ht="15" customHeight="1" x14ac:dyDescent="0.25">
      <c r="A8" s="33" t="str">
        <f>'miRNA Table'!B8</f>
        <v>hsa-miR-196a-5p</v>
      </c>
      <c r="B8" s="34">
        <v>6</v>
      </c>
      <c r="C8" s="49">
        <v>29</v>
      </c>
      <c r="D8" s="49">
        <v>28.84</v>
      </c>
      <c r="E8" s="49">
        <v>28.53</v>
      </c>
      <c r="F8" s="50"/>
      <c r="G8" s="50"/>
      <c r="H8" s="50"/>
      <c r="I8" s="50"/>
      <c r="J8" s="50"/>
      <c r="K8" s="50"/>
      <c r="L8" s="50"/>
      <c r="M8" s="50"/>
      <c r="N8" s="50"/>
      <c r="O8" s="40">
        <f>IF(ISERROR(AVERAGE(Calculations!Q9:AB9)),"",AVERAGE(Calculations!Q9:AB9))</f>
        <v>28.790000000000003</v>
      </c>
      <c r="P8" s="41">
        <f>IF(ISERROR(STDEV(Calculations!Q9:AB9)),"",IF(COUNT(Calculations!Q9:AB9)&lt;3,"N/A",STDEV(Calculations!Q9:AB9)))</f>
        <v>0.23895606290696977</v>
      </c>
    </row>
    <row r="9" spans="1:16" ht="15" customHeight="1" x14ac:dyDescent="0.25">
      <c r="A9" s="33" t="str">
        <f>'miRNA Table'!B9</f>
        <v>hsa-miR-125a-5p</v>
      </c>
      <c r="B9" s="34">
        <v>7</v>
      </c>
      <c r="C9" s="49" t="s">
        <v>130</v>
      </c>
      <c r="D9" s="49">
        <v>37.049999999999997</v>
      </c>
      <c r="E9" s="49" t="s">
        <v>130</v>
      </c>
      <c r="F9" s="50"/>
      <c r="G9" s="50"/>
      <c r="H9" s="50"/>
      <c r="I9" s="50"/>
      <c r="J9" s="50"/>
      <c r="K9" s="50"/>
      <c r="L9" s="50"/>
      <c r="M9" s="50"/>
      <c r="N9" s="50"/>
      <c r="O9" s="40">
        <f>IF(ISERROR(AVERAGE(Calculations!Q10:AB10)),"",AVERAGE(Calculations!Q10:AB10))</f>
        <v>35</v>
      </c>
      <c r="P9" s="41">
        <f>IF(ISERROR(STDEV(Calculations!Q10:AB10)),"",IF(COUNT(Calculations!Q10:AB10)&lt;3,"N/A",STDEV(Calculations!Q10:AB10)))</f>
        <v>0</v>
      </c>
    </row>
    <row r="10" spans="1:16" ht="15" customHeight="1" x14ac:dyDescent="0.25">
      <c r="A10" s="33" t="str">
        <f>'miRNA Table'!B10</f>
        <v>hsa-miR-142-5p</v>
      </c>
      <c r="B10" s="34">
        <v>8</v>
      </c>
      <c r="C10" s="49">
        <v>27.33</v>
      </c>
      <c r="D10" s="49">
        <v>27.11</v>
      </c>
      <c r="E10" s="49">
        <v>27.31</v>
      </c>
      <c r="F10" s="50"/>
      <c r="G10" s="50"/>
      <c r="H10" s="50"/>
      <c r="I10" s="50"/>
      <c r="J10" s="50"/>
      <c r="K10" s="50"/>
      <c r="L10" s="50"/>
      <c r="M10" s="50"/>
      <c r="N10" s="50"/>
      <c r="O10" s="40">
        <f>IF(ISERROR(AVERAGE(Calculations!Q11:AB11)),"",AVERAGE(Calculations!Q11:AB11))</f>
        <v>27.25</v>
      </c>
      <c r="P10" s="41">
        <f>IF(ISERROR(STDEV(Calculations!Q11:AB11)),"",IF(COUNT(Calculations!Q11:AB11)&lt;3,"N/A",STDEV(Calculations!Q11:AB11)))</f>
        <v>0.12165525060596384</v>
      </c>
    </row>
    <row r="11" spans="1:16" ht="15" customHeight="1" x14ac:dyDescent="0.25">
      <c r="A11" s="33" t="str">
        <f>'miRNA Table'!B11</f>
        <v>hsa-miR-96-5p</v>
      </c>
      <c r="B11" s="34">
        <v>9</v>
      </c>
      <c r="C11" s="49">
        <v>25.52</v>
      </c>
      <c r="D11" s="49">
        <v>25.6</v>
      </c>
      <c r="E11" s="49">
        <v>25.81</v>
      </c>
      <c r="F11" s="50"/>
      <c r="G11" s="50"/>
      <c r="H11" s="50"/>
      <c r="I11" s="50"/>
      <c r="J11" s="50"/>
      <c r="K11" s="50"/>
      <c r="L11" s="50"/>
      <c r="M11" s="50"/>
      <c r="N11" s="50"/>
      <c r="O11" s="40">
        <f>IF(ISERROR(AVERAGE(Calculations!Q12:AB12)),"",AVERAGE(Calculations!Q12:AB12))</f>
        <v>25.643333333333334</v>
      </c>
      <c r="P11" s="41">
        <f>IF(ISERROR(STDEV(Calculations!Q12:AB12)),"",IF(COUNT(Calculations!Q12:AB12)&lt;3,"N/A",STDEV(Calculations!Q12:AB12)))</f>
        <v>0.14977761292440572</v>
      </c>
    </row>
    <row r="12" spans="1:16" ht="15" customHeight="1" x14ac:dyDescent="0.25">
      <c r="A12" s="33" t="str">
        <f>'miRNA Table'!B12</f>
        <v>hsa-miR-222-3p</v>
      </c>
      <c r="B12" s="34">
        <v>10</v>
      </c>
      <c r="C12" s="49">
        <v>27.12</v>
      </c>
      <c r="D12" s="49">
        <v>27.21</v>
      </c>
      <c r="E12" s="49">
        <v>27.12</v>
      </c>
      <c r="F12" s="50"/>
      <c r="G12" s="50"/>
      <c r="H12" s="50"/>
      <c r="I12" s="50"/>
      <c r="J12" s="50"/>
      <c r="K12" s="50"/>
      <c r="L12" s="50"/>
      <c r="M12" s="50"/>
      <c r="N12" s="50"/>
      <c r="O12" s="40">
        <f>IF(ISERROR(AVERAGE(Calculations!Q13:AB13)),"",AVERAGE(Calculations!Q13:AB13))</f>
        <v>27.150000000000002</v>
      </c>
      <c r="P12" s="41">
        <f>IF(ISERROR(STDEV(Calculations!Q13:AB13)),"",IF(COUNT(Calculations!Q13:AB13)&lt;3,"N/A",STDEV(Calculations!Q13:AB13)))</f>
        <v>5.1961524227066236E-2</v>
      </c>
    </row>
    <row r="13" spans="1:16" ht="15" customHeight="1" x14ac:dyDescent="0.25">
      <c r="A13" s="33" t="str">
        <f>'miRNA Table'!B13</f>
        <v>hsa-miR-148b-3p</v>
      </c>
      <c r="B13" s="34">
        <v>11</v>
      </c>
      <c r="C13" s="49">
        <v>35.53</v>
      </c>
      <c r="D13" s="49">
        <v>36.21</v>
      </c>
      <c r="E13" s="49">
        <v>37.659999999999997</v>
      </c>
      <c r="F13" s="50"/>
      <c r="G13" s="50"/>
      <c r="H13" s="50"/>
      <c r="I13" s="50"/>
      <c r="J13" s="50"/>
      <c r="K13" s="50"/>
      <c r="L13" s="50"/>
      <c r="M13" s="50"/>
      <c r="N13" s="50"/>
      <c r="O13" s="40">
        <f>IF(ISERROR(AVERAGE(Calculations!Q14:AB14)),"",AVERAGE(Calculations!Q14:AB14))</f>
        <v>35</v>
      </c>
      <c r="P13" s="41">
        <f>IF(ISERROR(STDEV(Calculations!Q14:AB14)),"",IF(COUNT(Calculations!Q14:AB14)&lt;3,"N/A",STDEV(Calculations!Q14:AB14)))</f>
        <v>0</v>
      </c>
    </row>
    <row r="14" spans="1:16" ht="15" customHeight="1" x14ac:dyDescent="0.25">
      <c r="A14" s="33" t="str">
        <f>'miRNA Table'!B14</f>
        <v>hsa-miR-92a-3p</v>
      </c>
      <c r="B14" s="34">
        <v>12</v>
      </c>
      <c r="C14" s="49">
        <v>23.03</v>
      </c>
      <c r="D14" s="49">
        <v>23.28</v>
      </c>
      <c r="E14" s="49">
        <v>23.16</v>
      </c>
      <c r="F14" s="50"/>
      <c r="G14" s="50"/>
      <c r="H14" s="50"/>
      <c r="I14" s="50"/>
      <c r="J14" s="50"/>
      <c r="K14" s="50"/>
      <c r="L14" s="50"/>
      <c r="M14" s="50"/>
      <c r="N14" s="50"/>
      <c r="O14" s="40">
        <f>IF(ISERROR(AVERAGE(Calculations!Q15:AB15)),"",AVERAGE(Calculations!Q15:AB15))</f>
        <v>23.156666666666666</v>
      </c>
      <c r="P14" s="41">
        <f>IF(ISERROR(STDEV(Calculations!Q15:AB15)),"",IF(COUNT(Calculations!Q15:AB15)&lt;3,"N/A",STDEV(Calculations!Q15:AB15)))</f>
        <v>0.12503332889007365</v>
      </c>
    </row>
    <row r="15" spans="1:16" ht="15" customHeight="1" x14ac:dyDescent="0.25">
      <c r="A15" s="33" t="str">
        <f>'miRNA Table'!B15</f>
        <v>hsa-miR-184</v>
      </c>
      <c r="B15" s="34">
        <v>13</v>
      </c>
      <c r="C15" s="49">
        <v>34.1</v>
      </c>
      <c r="D15" s="49">
        <v>34.36</v>
      </c>
      <c r="E15" s="49">
        <v>32.92</v>
      </c>
      <c r="F15" s="50"/>
      <c r="G15" s="50"/>
      <c r="H15" s="50"/>
      <c r="I15" s="50"/>
      <c r="J15" s="50"/>
      <c r="K15" s="50"/>
      <c r="L15" s="50"/>
      <c r="M15" s="50"/>
      <c r="N15" s="50"/>
      <c r="O15" s="40">
        <f>IF(ISERROR(AVERAGE(Calculations!Q16:AB16)),"",AVERAGE(Calculations!Q16:AB16))</f>
        <v>33.793333333333337</v>
      </c>
      <c r="P15" s="41">
        <f>IF(ISERROR(STDEV(Calculations!Q16:AB16)),"",IF(COUNT(Calculations!Q16:AB16)&lt;3,"N/A",STDEV(Calculations!Q16:AB16)))</f>
        <v>0.76741991981791302</v>
      </c>
    </row>
    <row r="16" spans="1:16" ht="15" customHeight="1" x14ac:dyDescent="0.25">
      <c r="A16" s="33" t="str">
        <f>'miRNA Table'!B16</f>
        <v>hsa-miR-214-3p</v>
      </c>
      <c r="B16" s="34">
        <v>14</v>
      </c>
      <c r="C16" s="49">
        <v>33.130000000000003</v>
      </c>
      <c r="D16" s="49">
        <v>36.08</v>
      </c>
      <c r="E16" s="49">
        <v>34.1</v>
      </c>
      <c r="F16" s="50"/>
      <c r="G16" s="50"/>
      <c r="H16" s="50"/>
      <c r="I16" s="50"/>
      <c r="J16" s="50"/>
      <c r="K16" s="50"/>
      <c r="L16" s="50"/>
      <c r="M16" s="50"/>
      <c r="N16" s="50"/>
      <c r="O16" s="40">
        <f>IF(ISERROR(AVERAGE(Calculations!Q17:AB17)),"",AVERAGE(Calculations!Q17:AB17))</f>
        <v>34.076666666666661</v>
      </c>
      <c r="P16" s="41">
        <f>IF(ISERROR(STDEV(Calculations!Q17:AB17)),"",IF(COUNT(Calculations!Q17:AB17)&lt;3,"N/A",STDEV(Calculations!Q17:AB17)))</f>
        <v>0.93521833457932746</v>
      </c>
    </row>
    <row r="17" spans="1:16" ht="15" customHeight="1" x14ac:dyDescent="0.25">
      <c r="A17" s="33" t="str">
        <f>'miRNA Table'!B17</f>
        <v>hsa-miR-15a-5p</v>
      </c>
      <c r="B17" s="34">
        <v>15</v>
      </c>
      <c r="C17" s="49">
        <v>25.3</v>
      </c>
      <c r="D17" s="49">
        <v>25.36</v>
      </c>
      <c r="E17" s="49">
        <v>25.3</v>
      </c>
      <c r="F17" s="50"/>
      <c r="G17" s="50"/>
      <c r="H17" s="50"/>
      <c r="I17" s="50"/>
      <c r="J17" s="50"/>
      <c r="K17" s="50"/>
      <c r="L17" s="50"/>
      <c r="M17" s="50"/>
      <c r="N17" s="50"/>
      <c r="O17" s="40">
        <f>IF(ISERROR(AVERAGE(Calculations!Q18:AB18)),"",AVERAGE(Calculations!Q18:AB18))</f>
        <v>25.319999999999997</v>
      </c>
      <c r="P17" s="41">
        <f>IF(ISERROR(STDEV(Calculations!Q18:AB18)),"",IF(COUNT(Calculations!Q18:AB18)&lt;3,"N/A",STDEV(Calculations!Q18:AB18)))</f>
        <v>3.4641016151376811E-2</v>
      </c>
    </row>
    <row r="18" spans="1:16" ht="15" customHeight="1" x14ac:dyDescent="0.25">
      <c r="A18" s="33" t="str">
        <f>'miRNA Table'!B18</f>
        <v>hsa-miR-378a-3p</v>
      </c>
      <c r="B18" s="34">
        <v>16</v>
      </c>
      <c r="C18" s="49" t="s">
        <v>130</v>
      </c>
      <c r="D18" s="49" t="s">
        <v>130</v>
      </c>
      <c r="E18" s="49" t="s">
        <v>130</v>
      </c>
      <c r="F18" s="50"/>
      <c r="G18" s="50"/>
      <c r="H18" s="50"/>
      <c r="I18" s="50"/>
      <c r="J18" s="50"/>
      <c r="K18" s="50"/>
      <c r="L18" s="50"/>
      <c r="M18" s="50"/>
      <c r="N18" s="50"/>
      <c r="O18" s="40">
        <f>IF(ISERROR(AVERAGE(Calculations!Q19:AB19)),"",AVERAGE(Calculations!Q19:AB19))</f>
        <v>35</v>
      </c>
      <c r="P18" s="41">
        <f>IF(ISERROR(STDEV(Calculations!Q19:AB19)),"",IF(COUNT(Calculations!Q19:AB19)&lt;3,"N/A",STDEV(Calculations!Q19:AB19)))</f>
        <v>0</v>
      </c>
    </row>
    <row r="19" spans="1:16" ht="15" customHeight="1" x14ac:dyDescent="0.25">
      <c r="A19" s="33" t="str">
        <f>'miRNA Table'!B19</f>
        <v>hsa-let-7b-5p</v>
      </c>
      <c r="B19" s="34">
        <v>17</v>
      </c>
      <c r="C19" s="49" t="s">
        <v>130</v>
      </c>
      <c r="D19" s="49">
        <v>36.130000000000003</v>
      </c>
      <c r="E19" s="49" t="s">
        <v>130</v>
      </c>
      <c r="F19" s="50"/>
      <c r="G19" s="50"/>
      <c r="H19" s="50"/>
      <c r="I19" s="50"/>
      <c r="J19" s="50"/>
      <c r="K19" s="50"/>
      <c r="L19" s="50"/>
      <c r="M19" s="50"/>
      <c r="N19" s="50"/>
      <c r="O19" s="40">
        <f>IF(ISERROR(AVERAGE(Calculations!Q20:AB20)),"",AVERAGE(Calculations!Q20:AB20))</f>
        <v>35</v>
      </c>
      <c r="P19" s="41">
        <f>IF(ISERROR(STDEV(Calculations!Q20:AB20)),"",IF(COUNT(Calculations!Q20:AB20)&lt;3,"N/A",STDEV(Calculations!Q20:AB20)))</f>
        <v>0</v>
      </c>
    </row>
    <row r="20" spans="1:16" ht="15" customHeight="1" x14ac:dyDescent="0.25">
      <c r="A20" s="33" t="str">
        <f>'miRNA Table'!B20</f>
        <v>hsa-miR-205-5p</v>
      </c>
      <c r="B20" s="34">
        <v>18</v>
      </c>
      <c r="C20" s="49" t="s">
        <v>130</v>
      </c>
      <c r="D20" s="49">
        <v>38.61</v>
      </c>
      <c r="E20" s="49">
        <v>37.43</v>
      </c>
      <c r="F20" s="50"/>
      <c r="G20" s="50"/>
      <c r="H20" s="50"/>
      <c r="I20" s="50"/>
      <c r="J20" s="50"/>
      <c r="K20" s="50"/>
      <c r="L20" s="50"/>
      <c r="M20" s="50"/>
      <c r="N20" s="50"/>
      <c r="O20" s="40">
        <f>IF(ISERROR(AVERAGE(Calculations!Q21:AB21)),"",AVERAGE(Calculations!Q21:AB21))</f>
        <v>35</v>
      </c>
      <c r="P20" s="41">
        <f>IF(ISERROR(STDEV(Calculations!Q21:AB21)),"",IF(COUNT(Calculations!Q21:AB21)&lt;3,"N/A",STDEV(Calculations!Q21:AB21)))</f>
        <v>0</v>
      </c>
    </row>
    <row r="21" spans="1:16" ht="15" customHeight="1" x14ac:dyDescent="0.25">
      <c r="A21" s="33" t="str">
        <f>'miRNA Table'!B21</f>
        <v>hsa-miR-181a-5p</v>
      </c>
      <c r="B21" s="34">
        <v>19</v>
      </c>
      <c r="C21" s="49">
        <v>33.119999999999997</v>
      </c>
      <c r="D21" s="49">
        <v>36.53</v>
      </c>
      <c r="E21" s="49" t="s">
        <v>130</v>
      </c>
      <c r="F21" s="50"/>
      <c r="G21" s="50"/>
      <c r="H21" s="50"/>
      <c r="I21" s="50"/>
      <c r="J21" s="50"/>
      <c r="K21" s="50"/>
      <c r="L21" s="50"/>
      <c r="M21" s="50"/>
      <c r="N21" s="50"/>
      <c r="O21" s="40">
        <f>IF(ISERROR(AVERAGE(Calculations!Q22:AB22)),"",AVERAGE(Calculations!Q22:AB22))</f>
        <v>34.373333333333335</v>
      </c>
      <c r="P21" s="41">
        <f>IF(ISERROR(STDEV(Calculations!Q22:AB22)),"",IF(COUNT(Calculations!Q22:AB22)&lt;3,"N/A",STDEV(Calculations!Q22:AB22)))</f>
        <v>1.085418506076498</v>
      </c>
    </row>
    <row r="22" spans="1:16" ht="15" customHeight="1" x14ac:dyDescent="0.25">
      <c r="A22" s="33" t="str">
        <f>'miRNA Table'!B22</f>
        <v>hsa-miR-130a-3p</v>
      </c>
      <c r="B22" s="34">
        <v>20</v>
      </c>
      <c r="C22" s="49">
        <v>33.369999999999997</v>
      </c>
      <c r="D22" s="49">
        <v>33.47</v>
      </c>
      <c r="E22" s="49">
        <v>31.59</v>
      </c>
      <c r="F22" s="50"/>
      <c r="G22" s="50"/>
      <c r="H22" s="50"/>
      <c r="I22" s="50"/>
      <c r="J22" s="50"/>
      <c r="K22" s="50"/>
      <c r="L22" s="50"/>
      <c r="M22" s="50"/>
      <c r="N22" s="50"/>
      <c r="O22" s="40">
        <f>IF(ISERROR(AVERAGE(Calculations!Q23:AB23)),"",AVERAGE(Calculations!Q23:AB23))</f>
        <v>32.81</v>
      </c>
      <c r="P22" s="41">
        <f>IF(ISERROR(STDEV(Calculations!Q23:AB23)),"",IF(COUNT(Calculations!Q23:AB23)&lt;3,"N/A",STDEV(Calculations!Q23:AB23)))</f>
        <v>1.0577334257741873</v>
      </c>
    </row>
    <row r="23" spans="1:16" ht="15" customHeight="1" x14ac:dyDescent="0.25">
      <c r="A23" s="33" t="str">
        <f>'miRNA Table'!B23</f>
        <v>hsa-miR-140-5p</v>
      </c>
      <c r="B23" s="34">
        <v>21</v>
      </c>
      <c r="C23" s="49" t="s">
        <v>130</v>
      </c>
      <c r="D23" s="49">
        <v>38.270000000000003</v>
      </c>
      <c r="E23" s="49" t="s">
        <v>130</v>
      </c>
      <c r="F23" s="50"/>
      <c r="G23" s="50"/>
      <c r="H23" s="50"/>
      <c r="I23" s="50"/>
      <c r="J23" s="50"/>
      <c r="K23" s="50"/>
      <c r="L23" s="50"/>
      <c r="M23" s="50"/>
      <c r="N23" s="50"/>
      <c r="O23" s="40">
        <f>IF(ISERROR(AVERAGE(Calculations!Q24:AB24)),"",AVERAGE(Calculations!Q24:AB24))</f>
        <v>35</v>
      </c>
      <c r="P23" s="41">
        <f>IF(ISERROR(STDEV(Calculations!Q24:AB24)),"",IF(COUNT(Calculations!Q24:AB24)&lt;3,"N/A",STDEV(Calculations!Q24:AB24)))</f>
        <v>0</v>
      </c>
    </row>
    <row r="24" spans="1:16" ht="15" customHeight="1" x14ac:dyDescent="0.25">
      <c r="A24" s="33" t="str">
        <f>'miRNA Table'!B24</f>
        <v>hsa-miR-20a-5p</v>
      </c>
      <c r="B24" s="34">
        <v>22</v>
      </c>
      <c r="C24" s="49">
        <v>38.33</v>
      </c>
      <c r="D24" s="49" t="s">
        <v>130</v>
      </c>
      <c r="E24" s="49" t="s">
        <v>130</v>
      </c>
      <c r="F24" s="50"/>
      <c r="G24" s="50"/>
      <c r="H24" s="50"/>
      <c r="I24" s="50"/>
      <c r="J24" s="50"/>
      <c r="K24" s="50"/>
      <c r="L24" s="50"/>
      <c r="M24" s="50"/>
      <c r="N24" s="50"/>
      <c r="O24" s="40">
        <f>IF(ISERROR(AVERAGE(Calculations!Q25:AB25)),"",AVERAGE(Calculations!Q25:AB25))</f>
        <v>35</v>
      </c>
      <c r="P24" s="41">
        <f>IF(ISERROR(STDEV(Calculations!Q25:AB25)),"",IF(COUNT(Calculations!Q25:AB25)&lt;3,"N/A",STDEV(Calculations!Q25:AB25)))</f>
        <v>0</v>
      </c>
    </row>
    <row r="25" spans="1:16" ht="15" customHeight="1" x14ac:dyDescent="0.25">
      <c r="A25" s="33" t="str">
        <f>'miRNA Table'!B25</f>
        <v>hsa-miR-146b-5p</v>
      </c>
      <c r="B25" s="34">
        <v>23</v>
      </c>
      <c r="C25" s="49">
        <v>35.14</v>
      </c>
      <c r="D25" s="49">
        <v>36.71</v>
      </c>
      <c r="E25" s="49">
        <v>34.83</v>
      </c>
      <c r="F25" s="50"/>
      <c r="G25" s="50"/>
      <c r="H25" s="50"/>
      <c r="I25" s="50"/>
      <c r="J25" s="50"/>
      <c r="K25" s="50"/>
      <c r="L25" s="50"/>
      <c r="M25" s="50"/>
      <c r="N25" s="50"/>
      <c r="O25" s="40">
        <f>IF(ISERROR(AVERAGE(Calculations!Q26:AB26)),"",AVERAGE(Calculations!Q26:AB26))</f>
        <v>34.943333333333335</v>
      </c>
      <c r="P25" s="41">
        <f>IF(ISERROR(STDEV(Calculations!Q26:AB26)),"",IF(COUNT(Calculations!Q26:AB26)&lt;3,"N/A",STDEV(Calculations!Q26:AB26)))</f>
        <v>9.8149545762237361E-2</v>
      </c>
    </row>
    <row r="26" spans="1:16" ht="15" customHeight="1" x14ac:dyDescent="0.25">
      <c r="A26" s="33" t="str">
        <f>'miRNA Table'!B26</f>
        <v>hsa-miR-132-3p</v>
      </c>
      <c r="B26" s="34">
        <v>24</v>
      </c>
      <c r="C26" s="49">
        <v>29.4</v>
      </c>
      <c r="D26" s="49">
        <v>29.83</v>
      </c>
      <c r="E26" s="49">
        <v>29.71</v>
      </c>
      <c r="F26" s="50"/>
      <c r="G26" s="50"/>
      <c r="H26" s="50"/>
      <c r="I26" s="50"/>
      <c r="J26" s="50"/>
      <c r="K26" s="50"/>
      <c r="L26" s="50"/>
      <c r="M26" s="50"/>
      <c r="N26" s="50"/>
      <c r="O26" s="40">
        <f>IF(ISERROR(AVERAGE(Calculations!Q27:AB27)),"",AVERAGE(Calculations!Q27:AB27))</f>
        <v>29.646666666666665</v>
      </c>
      <c r="P26" s="41">
        <f>IF(ISERROR(STDEV(Calculations!Q27:AB27)),"",IF(COUNT(Calculations!Q27:AB27)&lt;3,"N/A",STDEV(Calculations!Q27:AB27)))</f>
        <v>0.22188585654190179</v>
      </c>
    </row>
    <row r="27" spans="1:16" ht="15" customHeight="1" x14ac:dyDescent="0.25">
      <c r="A27" s="33" t="str">
        <f>'miRNA Table'!B27</f>
        <v>hsa-miR-193b-3p</v>
      </c>
      <c r="B27" s="34">
        <v>25</v>
      </c>
      <c r="C27" s="49" t="s">
        <v>130</v>
      </c>
      <c r="D27" s="49">
        <v>39.229999999999997</v>
      </c>
      <c r="E27" s="49" t="s">
        <v>130</v>
      </c>
      <c r="F27" s="50"/>
      <c r="G27" s="50"/>
      <c r="H27" s="50"/>
      <c r="I27" s="50"/>
      <c r="J27" s="50"/>
      <c r="K27" s="50"/>
      <c r="L27" s="50"/>
      <c r="M27" s="50"/>
      <c r="N27" s="50"/>
      <c r="O27" s="40">
        <f>IF(ISERROR(AVERAGE(Calculations!Q28:AB28)),"",AVERAGE(Calculations!Q28:AB28))</f>
        <v>35</v>
      </c>
      <c r="P27" s="41">
        <f>IF(ISERROR(STDEV(Calculations!Q28:AB28)),"",IF(COUNT(Calculations!Q28:AB28)&lt;3,"N/A",STDEV(Calculations!Q28:AB28)))</f>
        <v>0</v>
      </c>
    </row>
    <row r="28" spans="1:16" ht="15" customHeight="1" x14ac:dyDescent="0.25">
      <c r="A28" s="33" t="str">
        <f>'miRNA Table'!B28</f>
        <v>hsa-miR-183-5p</v>
      </c>
      <c r="B28" s="34">
        <v>26</v>
      </c>
      <c r="C28" s="49">
        <v>29.25</v>
      </c>
      <c r="D28" s="49">
        <v>29.17</v>
      </c>
      <c r="E28" s="49">
        <v>28.79</v>
      </c>
      <c r="F28" s="50"/>
      <c r="G28" s="50"/>
      <c r="H28" s="50"/>
      <c r="I28" s="50"/>
      <c r="J28" s="50"/>
      <c r="K28" s="50"/>
      <c r="L28" s="50"/>
      <c r="M28" s="50"/>
      <c r="N28" s="50"/>
      <c r="O28" s="40">
        <f>IF(ISERROR(AVERAGE(Calculations!Q29:AB29)),"",AVERAGE(Calculations!Q29:AB29))</f>
        <v>29.070000000000004</v>
      </c>
      <c r="P28" s="41">
        <f>IF(ISERROR(STDEV(Calculations!Q29:AB29)),"",IF(COUNT(Calculations!Q29:AB29)&lt;3,"N/A",STDEV(Calculations!Q29:AB29)))</f>
        <v>0.24576411454889097</v>
      </c>
    </row>
    <row r="29" spans="1:16" ht="15" customHeight="1" x14ac:dyDescent="0.25">
      <c r="A29" s="33" t="str">
        <f>'miRNA Table'!B29</f>
        <v>hsa-miR-34c-5p</v>
      </c>
      <c r="B29" s="34">
        <v>27</v>
      </c>
      <c r="C29" s="49">
        <v>22.38</v>
      </c>
      <c r="D29" s="49">
        <v>22.43</v>
      </c>
      <c r="E29" s="49">
        <v>22.43</v>
      </c>
      <c r="F29" s="50"/>
      <c r="G29" s="50"/>
      <c r="H29" s="50"/>
      <c r="I29" s="50"/>
      <c r="J29" s="50"/>
      <c r="K29" s="50"/>
      <c r="L29" s="50"/>
      <c r="M29" s="50"/>
      <c r="N29" s="50"/>
      <c r="O29" s="40">
        <f>IF(ISERROR(AVERAGE(Calculations!Q30:AB30)),"",AVERAGE(Calculations!Q30:AB30))</f>
        <v>22.413333333333338</v>
      </c>
      <c r="P29" s="41">
        <f>IF(ISERROR(STDEV(Calculations!Q30:AB30)),"",IF(COUNT(Calculations!Q30:AB30)&lt;3,"N/A",STDEV(Calculations!Q30:AB30)))</f>
        <v>2.88675134594817E-2</v>
      </c>
    </row>
    <row r="30" spans="1:16" ht="15" customHeight="1" x14ac:dyDescent="0.25">
      <c r="A30" s="33" t="str">
        <f>'miRNA Table'!B30</f>
        <v>hsa-miR-30c-5p</v>
      </c>
      <c r="B30" s="34">
        <v>28</v>
      </c>
      <c r="C30" s="49">
        <v>28.7</v>
      </c>
      <c r="D30" s="49">
        <v>28.21</v>
      </c>
      <c r="E30" s="49">
        <v>28.29</v>
      </c>
      <c r="F30" s="50"/>
      <c r="G30" s="50"/>
      <c r="H30" s="50"/>
      <c r="I30" s="50"/>
      <c r="J30" s="50"/>
      <c r="K30" s="50"/>
      <c r="L30" s="50"/>
      <c r="M30" s="50"/>
      <c r="N30" s="50"/>
      <c r="O30" s="40">
        <f>IF(ISERROR(AVERAGE(Calculations!Q31:AB31)),"",AVERAGE(Calculations!Q31:AB31))</f>
        <v>28.399999999999995</v>
      </c>
      <c r="P30" s="41">
        <f>IF(ISERROR(STDEV(Calculations!Q31:AB31)),"",IF(COUNT(Calculations!Q31:AB31)&lt;3,"N/A",STDEV(Calculations!Q31:AB31)))</f>
        <v>0.26286878856189777</v>
      </c>
    </row>
    <row r="31" spans="1:16" ht="15" customHeight="1" x14ac:dyDescent="0.25">
      <c r="A31" s="33" t="str">
        <f>'miRNA Table'!B31</f>
        <v>hsa-miR-148a-3p</v>
      </c>
      <c r="B31" s="34">
        <v>29</v>
      </c>
      <c r="C31" s="49">
        <v>27.23</v>
      </c>
      <c r="D31" s="49">
        <v>27.15</v>
      </c>
      <c r="E31" s="49">
        <v>27.24</v>
      </c>
      <c r="F31" s="50"/>
      <c r="G31" s="50"/>
      <c r="H31" s="50"/>
      <c r="I31" s="50"/>
      <c r="J31" s="50"/>
      <c r="K31" s="50"/>
      <c r="L31" s="50"/>
      <c r="M31" s="50"/>
      <c r="N31" s="50"/>
      <c r="O31" s="40">
        <f>IF(ISERROR(AVERAGE(Calculations!Q32:AB32)),"",AVERAGE(Calculations!Q32:AB32))</f>
        <v>27.206666666666663</v>
      </c>
      <c r="P31" s="41">
        <f>IF(ISERROR(STDEV(Calculations!Q32:AB32)),"",IF(COUNT(Calculations!Q32:AB32)&lt;3,"N/A",STDEV(Calculations!Q32:AB32)))</f>
        <v>4.932882862316286E-2</v>
      </c>
    </row>
    <row r="32" spans="1:16" ht="15" customHeight="1" x14ac:dyDescent="0.25">
      <c r="A32" s="33" t="str">
        <f>'miRNA Table'!B32</f>
        <v>hsa-miR-134-5p</v>
      </c>
      <c r="B32" s="34">
        <v>30</v>
      </c>
      <c r="C32" s="49">
        <v>31.06</v>
      </c>
      <c r="D32" s="49">
        <v>31.12</v>
      </c>
      <c r="E32" s="49">
        <v>31.19</v>
      </c>
      <c r="F32" s="50"/>
      <c r="G32" s="50"/>
      <c r="H32" s="50"/>
      <c r="I32" s="50"/>
      <c r="J32" s="50"/>
      <c r="K32" s="50"/>
      <c r="L32" s="50"/>
      <c r="M32" s="50"/>
      <c r="N32" s="50"/>
      <c r="O32" s="40">
        <f>IF(ISERROR(AVERAGE(Calculations!Q33:AB33)),"",AVERAGE(Calculations!Q33:AB33))</f>
        <v>31.123333333333335</v>
      </c>
      <c r="P32" s="41">
        <f>IF(ISERROR(STDEV(Calculations!Q33:AB33)),"",IF(COUNT(Calculations!Q33:AB33)&lt;3,"N/A",STDEV(Calculations!Q33:AB33)))</f>
        <v>6.5064070986478373E-2</v>
      </c>
    </row>
    <row r="33" spans="1:16" ht="15" customHeight="1" x14ac:dyDescent="0.25">
      <c r="A33" s="33" t="str">
        <f>'miRNA Table'!B33</f>
        <v>hsa-let-7g-5p</v>
      </c>
      <c r="B33" s="34">
        <v>31</v>
      </c>
      <c r="C33" s="49">
        <v>27.09</v>
      </c>
      <c r="D33" s="49">
        <v>27.24</v>
      </c>
      <c r="E33" s="49">
        <v>27.24</v>
      </c>
      <c r="F33" s="50"/>
      <c r="G33" s="50"/>
      <c r="H33" s="50"/>
      <c r="I33" s="50"/>
      <c r="J33" s="50"/>
      <c r="K33" s="50"/>
      <c r="L33" s="50"/>
      <c r="M33" s="50"/>
      <c r="N33" s="50"/>
      <c r="O33" s="40">
        <f>IF(ISERROR(AVERAGE(Calculations!Q34:AB34)),"",AVERAGE(Calculations!Q34:AB34))</f>
        <v>27.189999999999998</v>
      </c>
      <c r="P33" s="41">
        <f>IF(ISERROR(STDEV(Calculations!Q34:AB34)),"",IF(COUNT(Calculations!Q34:AB34)&lt;3,"N/A",STDEV(Calculations!Q34:AB34)))</f>
        <v>8.6602540378443046E-2</v>
      </c>
    </row>
    <row r="34" spans="1:16" ht="15" customHeight="1" x14ac:dyDescent="0.25">
      <c r="A34" s="33" t="str">
        <f>'miRNA Table'!B34</f>
        <v>hsa-miR-138-5p</v>
      </c>
      <c r="B34" s="34">
        <v>32</v>
      </c>
      <c r="C34" s="49">
        <v>32.53</v>
      </c>
      <c r="D34" s="49">
        <v>31.86</v>
      </c>
      <c r="E34" s="49">
        <v>33.76</v>
      </c>
      <c r="F34" s="50"/>
      <c r="G34" s="50"/>
      <c r="H34" s="50"/>
      <c r="I34" s="50"/>
      <c r="J34" s="50"/>
      <c r="K34" s="50"/>
      <c r="L34" s="50"/>
      <c r="M34" s="50"/>
      <c r="N34" s="50"/>
      <c r="O34" s="40">
        <f>IF(ISERROR(AVERAGE(Calculations!Q35:AB35)),"",AVERAGE(Calculations!Q35:AB35))</f>
        <v>32.716666666666669</v>
      </c>
      <c r="P34" s="41">
        <f>IF(ISERROR(STDEV(Calculations!Q35:AB35)),"",IF(COUNT(Calculations!Q35:AB35)&lt;3,"N/A",STDEV(Calculations!Q35:AB35)))</f>
        <v>0.96365623192782368</v>
      </c>
    </row>
    <row r="35" spans="1:16" ht="15" customHeight="1" x14ac:dyDescent="0.25">
      <c r="A35" s="33" t="str">
        <f>'miRNA Table'!B35</f>
        <v>hsa-miR-373-3p</v>
      </c>
      <c r="B35" s="34">
        <v>33</v>
      </c>
      <c r="C35" s="49">
        <v>32.409999999999997</v>
      </c>
      <c r="D35" s="49">
        <v>32.950000000000003</v>
      </c>
      <c r="E35" s="49">
        <v>33.049999999999997</v>
      </c>
      <c r="F35" s="50"/>
      <c r="G35" s="50"/>
      <c r="H35" s="50"/>
      <c r="I35" s="50"/>
      <c r="J35" s="50"/>
      <c r="K35" s="50"/>
      <c r="L35" s="50"/>
      <c r="M35" s="50"/>
      <c r="N35" s="50"/>
      <c r="O35" s="40">
        <f>IF(ISERROR(AVERAGE(Calculations!Q36:AB36)),"",AVERAGE(Calculations!Q36:AB36))</f>
        <v>32.803333333333335</v>
      </c>
      <c r="P35" s="41">
        <f>IF(ISERROR(STDEV(Calculations!Q36:AB36)),"",IF(COUNT(Calculations!Q36:AB36)&lt;3,"N/A",STDEV(Calculations!Q36:AB36)))</f>
        <v>0.34428670223134439</v>
      </c>
    </row>
    <row r="36" spans="1:16" ht="15" customHeight="1" x14ac:dyDescent="0.25">
      <c r="A36" s="33" t="str">
        <f>'miRNA Table'!B36</f>
        <v>hsa-let-7c-5p</v>
      </c>
      <c r="B36" s="34">
        <v>34</v>
      </c>
      <c r="C36" s="49">
        <v>23.41</v>
      </c>
      <c r="D36" s="49">
        <v>23.44</v>
      </c>
      <c r="E36" s="49">
        <v>23.4</v>
      </c>
      <c r="F36" s="50"/>
      <c r="G36" s="50"/>
      <c r="H36" s="50"/>
      <c r="I36" s="50"/>
      <c r="J36" s="50"/>
      <c r="K36" s="50"/>
      <c r="L36" s="50"/>
      <c r="M36" s="50"/>
      <c r="N36" s="50"/>
      <c r="O36" s="40">
        <f>IF(ISERROR(AVERAGE(Calculations!Q37:AB37)),"",AVERAGE(Calculations!Q37:AB37))</f>
        <v>23.416666666666668</v>
      </c>
      <c r="P36" s="41">
        <f>IF(ISERROR(STDEV(Calculations!Q37:AB37)),"",IF(COUNT(Calculations!Q37:AB37)&lt;3,"N/A",STDEV(Calculations!Q37:AB37)))</f>
        <v>2.081665999466259E-2</v>
      </c>
    </row>
    <row r="37" spans="1:16" ht="15" customHeight="1" x14ac:dyDescent="0.25">
      <c r="A37" s="33" t="str">
        <f>'miRNA Table'!B37</f>
        <v>hsa-let-7e-5p</v>
      </c>
      <c r="B37" s="34">
        <v>35</v>
      </c>
      <c r="C37" s="49">
        <v>27.49</v>
      </c>
      <c r="D37" s="49">
        <v>27.72</v>
      </c>
      <c r="E37" s="49">
        <v>27.44</v>
      </c>
      <c r="F37" s="50"/>
      <c r="G37" s="50"/>
      <c r="H37" s="50"/>
      <c r="I37" s="50"/>
      <c r="J37" s="50"/>
      <c r="K37" s="50"/>
      <c r="L37" s="50"/>
      <c r="M37" s="50"/>
      <c r="N37" s="50"/>
      <c r="O37" s="40">
        <f>IF(ISERROR(AVERAGE(Calculations!Q38:AB38)),"",AVERAGE(Calculations!Q38:AB38))</f>
        <v>27.549999999999997</v>
      </c>
      <c r="P37" s="41">
        <f>IF(ISERROR(STDEV(Calculations!Q38:AB38)),"",IF(COUNT(Calculations!Q38:AB38)&lt;3,"N/A",STDEV(Calculations!Q38:AB38)))</f>
        <v>0.14933184523067999</v>
      </c>
    </row>
    <row r="38" spans="1:16" ht="15" customHeight="1" x14ac:dyDescent="0.25">
      <c r="A38" s="33" t="str">
        <f>'miRNA Table'!B38</f>
        <v>hsa-miR-218-5p</v>
      </c>
      <c r="B38" s="34">
        <v>36</v>
      </c>
      <c r="C38" s="49">
        <v>22.3</v>
      </c>
      <c r="D38" s="49">
        <v>22.16</v>
      </c>
      <c r="E38" s="49">
        <v>22.29</v>
      </c>
      <c r="F38" s="50"/>
      <c r="G38" s="50"/>
      <c r="H38" s="50"/>
      <c r="I38" s="50"/>
      <c r="J38" s="50"/>
      <c r="K38" s="50"/>
      <c r="L38" s="50"/>
      <c r="M38" s="50"/>
      <c r="N38" s="50"/>
      <c r="O38" s="40">
        <f>IF(ISERROR(AVERAGE(Calculations!Q39:AB39)),"",AVERAGE(Calculations!Q39:AB39))</f>
        <v>22.25</v>
      </c>
      <c r="P38" s="41">
        <f>IF(ISERROR(STDEV(Calculations!Q39:AB39)),"",IF(COUNT(Calculations!Q39:AB39)&lt;3,"N/A",STDEV(Calculations!Q39:AB39)))</f>
        <v>7.810249675906647E-2</v>
      </c>
    </row>
    <row r="39" spans="1:16" ht="15" customHeight="1" x14ac:dyDescent="0.25">
      <c r="A39" s="33" t="str">
        <f>'miRNA Table'!B39</f>
        <v>hsa-miR-29b-3p</v>
      </c>
      <c r="B39" s="34">
        <v>37</v>
      </c>
      <c r="C39" s="49">
        <v>35.31</v>
      </c>
      <c r="D39" s="49">
        <v>33.270000000000003</v>
      </c>
      <c r="E39" s="49">
        <v>34.35</v>
      </c>
      <c r="F39" s="50"/>
      <c r="G39" s="50"/>
      <c r="H39" s="50"/>
      <c r="I39" s="50"/>
      <c r="J39" s="50"/>
      <c r="K39" s="50"/>
      <c r="L39" s="50"/>
      <c r="M39" s="50"/>
      <c r="N39" s="50"/>
      <c r="O39" s="40">
        <f>IF(ISERROR(AVERAGE(Calculations!Q40:AB40)),"",AVERAGE(Calculations!Q40:AB40))</f>
        <v>34.206666666666671</v>
      </c>
      <c r="P39" s="41">
        <f>IF(ISERROR(STDEV(Calculations!Q40:AB40)),"",IF(COUNT(Calculations!Q40:AB40)&lt;3,"N/A",STDEV(Calculations!Q40:AB40)))</f>
        <v>0.87386116364862598</v>
      </c>
    </row>
    <row r="40" spans="1:16" ht="15" customHeight="1" x14ac:dyDescent="0.25">
      <c r="A40" s="33" t="str">
        <f>'miRNA Table'!B40</f>
        <v>hsa-miR-146a-5p</v>
      </c>
      <c r="B40" s="34">
        <v>38</v>
      </c>
      <c r="C40" s="49">
        <v>35.57</v>
      </c>
      <c r="D40" s="49">
        <v>35.43</v>
      </c>
      <c r="E40" s="49">
        <v>36.090000000000003</v>
      </c>
      <c r="F40" s="50"/>
      <c r="G40" s="50"/>
      <c r="H40" s="50"/>
      <c r="I40" s="50"/>
      <c r="J40" s="50"/>
      <c r="K40" s="50"/>
      <c r="L40" s="50"/>
      <c r="M40" s="50"/>
      <c r="N40" s="50"/>
      <c r="O40" s="40">
        <f>IF(ISERROR(AVERAGE(Calculations!Q41:AB41)),"",AVERAGE(Calculations!Q41:AB41))</f>
        <v>35</v>
      </c>
      <c r="P40" s="41">
        <f>IF(ISERROR(STDEV(Calculations!Q41:AB41)),"",IF(COUNT(Calculations!Q41:AB41)&lt;3,"N/A",STDEV(Calculations!Q41:AB41)))</f>
        <v>0</v>
      </c>
    </row>
    <row r="41" spans="1:16" ht="15" customHeight="1" x14ac:dyDescent="0.25">
      <c r="A41" s="33" t="str">
        <f>'miRNA Table'!B41</f>
        <v>hsa-miR-135b-5p</v>
      </c>
      <c r="B41" s="34">
        <v>39</v>
      </c>
      <c r="C41" s="49">
        <v>27.91</v>
      </c>
      <c r="D41" s="49">
        <v>27.97</v>
      </c>
      <c r="E41" s="49">
        <v>27.98</v>
      </c>
      <c r="F41" s="50"/>
      <c r="G41" s="50"/>
      <c r="H41" s="50"/>
      <c r="I41" s="50"/>
      <c r="J41" s="50"/>
      <c r="K41" s="50"/>
      <c r="L41" s="50"/>
      <c r="M41" s="50"/>
      <c r="N41" s="50"/>
      <c r="O41" s="40">
        <f>IF(ISERROR(AVERAGE(Calculations!Q42:AB42)),"",AVERAGE(Calculations!Q42:AB42))</f>
        <v>27.953333333333333</v>
      </c>
      <c r="P41" s="41">
        <f>IF(ISERROR(STDEV(Calculations!Q42:AB42)),"",IF(COUNT(Calculations!Q42:AB42)&lt;3,"N/A",STDEV(Calculations!Q42:AB42)))</f>
        <v>3.7859388972001647E-2</v>
      </c>
    </row>
    <row r="42" spans="1:16" ht="15" customHeight="1" x14ac:dyDescent="0.25">
      <c r="A42" s="33" t="str">
        <f>'miRNA Table'!B42</f>
        <v>hsa-miR-206</v>
      </c>
      <c r="B42" s="34">
        <v>40</v>
      </c>
      <c r="C42" s="49">
        <v>37.86</v>
      </c>
      <c r="D42" s="49">
        <v>38.83</v>
      </c>
      <c r="E42" s="49">
        <v>38.61</v>
      </c>
      <c r="F42" s="50"/>
      <c r="G42" s="50"/>
      <c r="H42" s="50"/>
      <c r="I42" s="50"/>
      <c r="J42" s="50"/>
      <c r="K42" s="50"/>
      <c r="L42" s="50"/>
      <c r="M42" s="50"/>
      <c r="N42" s="50"/>
      <c r="O42" s="40">
        <f>IF(ISERROR(AVERAGE(Calculations!Q43:AB43)),"",AVERAGE(Calculations!Q43:AB43))</f>
        <v>35</v>
      </c>
      <c r="P42" s="41">
        <f>IF(ISERROR(STDEV(Calculations!Q43:AB43)),"",IF(COUNT(Calculations!Q43:AB43)&lt;3,"N/A",STDEV(Calculations!Q43:AB43)))</f>
        <v>0</v>
      </c>
    </row>
    <row r="43" spans="1:16" ht="15" customHeight="1" x14ac:dyDescent="0.25">
      <c r="A43" s="33" t="str">
        <f>'miRNA Table'!B43</f>
        <v>hsa-miR-124-3p</v>
      </c>
      <c r="B43" s="34">
        <v>41</v>
      </c>
      <c r="C43" s="49">
        <v>28.65</v>
      </c>
      <c r="D43" s="49">
        <v>28.56</v>
      </c>
      <c r="E43" s="49">
        <v>28.38</v>
      </c>
      <c r="F43" s="50"/>
      <c r="G43" s="50"/>
      <c r="H43" s="50"/>
      <c r="I43" s="50"/>
      <c r="J43" s="50"/>
      <c r="K43" s="50"/>
      <c r="L43" s="50"/>
      <c r="M43" s="50"/>
      <c r="N43" s="50"/>
      <c r="O43" s="40">
        <f>IF(ISERROR(AVERAGE(Calculations!Q44:AB44)),"",AVERAGE(Calculations!Q44:AB44))</f>
        <v>28.529999999999998</v>
      </c>
      <c r="P43" s="41">
        <f>IF(ISERROR(STDEV(Calculations!Q44:AB44)),"",IF(COUNT(Calculations!Q44:AB44)&lt;3,"N/A",STDEV(Calculations!Q44:AB44)))</f>
        <v>0.13747727084867498</v>
      </c>
    </row>
    <row r="44" spans="1:16" ht="15" customHeight="1" x14ac:dyDescent="0.25">
      <c r="A44" s="33" t="str">
        <f>'miRNA Table'!B44</f>
        <v>hsa-miR-21-5p</v>
      </c>
      <c r="B44" s="34">
        <v>42</v>
      </c>
      <c r="C44" s="49">
        <v>31.72</v>
      </c>
      <c r="D44" s="49">
        <v>32.28</v>
      </c>
      <c r="E44" s="49">
        <v>32.53</v>
      </c>
      <c r="F44" s="50"/>
      <c r="G44" s="50"/>
      <c r="H44" s="50"/>
      <c r="I44" s="50"/>
      <c r="J44" s="50"/>
      <c r="K44" s="50"/>
      <c r="L44" s="50"/>
      <c r="M44" s="50"/>
      <c r="N44" s="50"/>
      <c r="O44" s="40">
        <f>IF(ISERROR(AVERAGE(Calculations!Q45:AB45)),"",AVERAGE(Calculations!Q45:AB45))</f>
        <v>32.176666666666669</v>
      </c>
      <c r="P44" s="41">
        <f>IF(ISERROR(STDEV(Calculations!Q45:AB45)),"",IF(COUNT(Calculations!Q45:AB45)&lt;3,"N/A",STDEV(Calculations!Q45:AB45)))</f>
        <v>0.41476901202155203</v>
      </c>
    </row>
    <row r="45" spans="1:16" ht="15" customHeight="1" x14ac:dyDescent="0.25">
      <c r="A45" s="33" t="str">
        <f>'miRNA Table'!B45</f>
        <v>hsa-miR-181d-5p</v>
      </c>
      <c r="B45" s="34">
        <v>43</v>
      </c>
      <c r="C45" s="49">
        <v>20</v>
      </c>
      <c r="D45" s="49">
        <v>19.96</v>
      </c>
      <c r="E45" s="49">
        <v>20.09</v>
      </c>
      <c r="F45" s="50"/>
      <c r="G45" s="50"/>
      <c r="H45" s="50"/>
      <c r="I45" s="50"/>
      <c r="J45" s="50"/>
      <c r="K45" s="50"/>
      <c r="L45" s="50"/>
      <c r="M45" s="50"/>
      <c r="N45" s="50"/>
      <c r="O45" s="40">
        <f>IF(ISERROR(AVERAGE(Calculations!Q46:AB46)),"",AVERAGE(Calculations!Q46:AB46))</f>
        <v>20.016666666666666</v>
      </c>
      <c r="P45" s="41">
        <f>IF(ISERROR(STDEV(Calculations!Q46:AB46)),"",IF(COUNT(Calculations!Q46:AB46)&lt;3,"N/A",STDEV(Calculations!Q46:AB46)))</f>
        <v>6.6583281184793494E-2</v>
      </c>
    </row>
    <row r="46" spans="1:16" ht="15" customHeight="1" x14ac:dyDescent="0.25">
      <c r="A46" s="33" t="str">
        <f>'miRNA Table'!B46</f>
        <v>hsa-miR-301a-3p</v>
      </c>
      <c r="B46" s="34">
        <v>44</v>
      </c>
      <c r="C46" s="49">
        <v>15.58</v>
      </c>
      <c r="D46" s="49">
        <v>15.57</v>
      </c>
      <c r="E46" s="49">
        <v>15.76</v>
      </c>
      <c r="F46" s="50"/>
      <c r="G46" s="50"/>
      <c r="H46" s="50"/>
      <c r="I46" s="50"/>
      <c r="J46" s="50"/>
      <c r="K46" s="50"/>
      <c r="L46" s="50"/>
      <c r="M46" s="50"/>
      <c r="N46" s="50"/>
      <c r="O46" s="40">
        <f>IF(ISERROR(AVERAGE(Calculations!Q47:AB47)),"",AVERAGE(Calculations!Q47:AB47))</f>
        <v>15.636666666666665</v>
      </c>
      <c r="P46" s="41">
        <f>IF(ISERROR(STDEV(Calculations!Q47:AB47)),"",IF(COUNT(Calculations!Q47:AB47)&lt;3,"N/A",STDEV(Calculations!Q47:AB47)))</f>
        <v>0.10692676621563604</v>
      </c>
    </row>
    <row r="47" spans="1:16" ht="15" customHeight="1" x14ac:dyDescent="0.25">
      <c r="A47" s="33" t="str">
        <f>'miRNA Table'!B47</f>
        <v>hsa-miR-200c-3p</v>
      </c>
      <c r="B47" s="34">
        <v>45</v>
      </c>
      <c r="C47" s="49" t="s">
        <v>130</v>
      </c>
      <c r="D47" s="49" t="s">
        <v>130</v>
      </c>
      <c r="E47" s="49" t="s">
        <v>130</v>
      </c>
      <c r="F47" s="50"/>
      <c r="G47" s="50"/>
      <c r="H47" s="50"/>
      <c r="I47" s="50"/>
      <c r="J47" s="50"/>
      <c r="K47" s="50"/>
      <c r="L47" s="50"/>
      <c r="M47" s="50"/>
      <c r="N47" s="50"/>
      <c r="O47" s="40">
        <f>IF(ISERROR(AVERAGE(Calculations!Q48:AB48)),"",AVERAGE(Calculations!Q48:AB48))</f>
        <v>35</v>
      </c>
      <c r="P47" s="41">
        <f>IF(ISERROR(STDEV(Calculations!Q48:AB48)),"",IF(COUNT(Calculations!Q48:AB48)&lt;3,"N/A",STDEV(Calculations!Q48:AB48)))</f>
        <v>0</v>
      </c>
    </row>
    <row r="48" spans="1:16" ht="15" customHeight="1" x14ac:dyDescent="0.25">
      <c r="A48" s="33" t="str">
        <f>'miRNA Table'!B48</f>
        <v>hsa-miR-100-5p</v>
      </c>
      <c r="B48" s="34">
        <v>46</v>
      </c>
      <c r="C48" s="49">
        <v>28.59</v>
      </c>
      <c r="D48" s="49">
        <v>29.01</v>
      </c>
      <c r="E48" s="49">
        <v>29.01</v>
      </c>
      <c r="F48" s="50"/>
      <c r="G48" s="50"/>
      <c r="H48" s="50"/>
      <c r="I48" s="50"/>
      <c r="J48" s="50"/>
      <c r="K48" s="50"/>
      <c r="L48" s="50"/>
      <c r="M48" s="50"/>
      <c r="N48" s="50"/>
      <c r="O48" s="40">
        <f>IF(ISERROR(AVERAGE(Calculations!Q49:AB49)),"",AVERAGE(Calculations!Q49:AB49))</f>
        <v>28.87</v>
      </c>
      <c r="P48" s="41">
        <f>IF(ISERROR(STDEV(Calculations!Q49:AB49)),"",IF(COUNT(Calculations!Q49:AB49)&lt;3,"N/A",STDEV(Calculations!Q49:AB49)))</f>
        <v>0.24248711305964379</v>
      </c>
    </row>
    <row r="49" spans="1:16" ht="15" customHeight="1" x14ac:dyDescent="0.25">
      <c r="A49" s="33" t="str">
        <f>'miRNA Table'!B49</f>
        <v>hsa-miR-10b-5p</v>
      </c>
      <c r="B49" s="34">
        <v>47</v>
      </c>
      <c r="C49" s="49">
        <v>29.41</v>
      </c>
      <c r="D49" s="49">
        <v>29.55</v>
      </c>
      <c r="E49" s="49">
        <v>30.21</v>
      </c>
      <c r="F49" s="50"/>
      <c r="G49" s="50"/>
      <c r="H49" s="50"/>
      <c r="I49" s="50"/>
      <c r="J49" s="50"/>
      <c r="K49" s="50"/>
      <c r="L49" s="50"/>
      <c r="M49" s="50"/>
      <c r="N49" s="50"/>
      <c r="O49" s="40">
        <f>IF(ISERROR(AVERAGE(Calculations!Q50:AB50)),"",AVERAGE(Calculations!Q50:AB50))</f>
        <v>29.723333333333333</v>
      </c>
      <c r="P49" s="41">
        <f>IF(ISERROR(STDEV(Calculations!Q50:AB50)),"",IF(COUNT(Calculations!Q50:AB50)&lt;3,"N/A",STDEV(Calculations!Q50:AB50)))</f>
        <v>0.42723919920032338</v>
      </c>
    </row>
    <row r="50" spans="1:16" ht="15" customHeight="1" x14ac:dyDescent="0.25">
      <c r="A50" s="33" t="str">
        <f>'miRNA Table'!B50</f>
        <v>hsa-miR-155-5p</v>
      </c>
      <c r="B50" s="34">
        <v>48</v>
      </c>
      <c r="C50" s="49">
        <v>31.5</v>
      </c>
      <c r="D50" s="49">
        <v>30.32</v>
      </c>
      <c r="E50" s="49">
        <v>30.7</v>
      </c>
      <c r="F50" s="50"/>
      <c r="G50" s="50"/>
      <c r="H50" s="50"/>
      <c r="I50" s="50"/>
      <c r="J50" s="50"/>
      <c r="K50" s="50"/>
      <c r="L50" s="50"/>
      <c r="M50" s="50"/>
      <c r="N50" s="50"/>
      <c r="O50" s="40">
        <f>IF(ISERROR(AVERAGE(Calculations!Q51:AB51)),"",AVERAGE(Calculations!Q51:AB51))</f>
        <v>30.84</v>
      </c>
      <c r="P50" s="41">
        <f>IF(ISERROR(STDEV(Calculations!Q51:AB51)),"",IF(COUNT(Calculations!Q51:AB51)&lt;3,"N/A",STDEV(Calculations!Q51:AB51)))</f>
        <v>0.60232881385502379</v>
      </c>
    </row>
    <row r="51" spans="1:16" ht="15" customHeight="1" x14ac:dyDescent="0.25">
      <c r="A51" s="33" t="str">
        <f>'miRNA Table'!B51</f>
        <v>hsa-miR-1-3p</v>
      </c>
      <c r="B51" s="34">
        <v>49</v>
      </c>
      <c r="C51" s="49">
        <v>32.74</v>
      </c>
      <c r="D51" s="49">
        <v>37.06</v>
      </c>
      <c r="E51" s="49">
        <v>33.520000000000003</v>
      </c>
      <c r="F51" s="50"/>
      <c r="G51" s="50"/>
      <c r="H51" s="50"/>
      <c r="I51" s="50"/>
      <c r="J51" s="50"/>
      <c r="K51" s="50"/>
      <c r="L51" s="50"/>
      <c r="M51" s="50"/>
      <c r="N51" s="50"/>
      <c r="O51" s="40">
        <f>IF(ISERROR(AVERAGE(Calculations!Q52:AB52)),"",AVERAGE(Calculations!Q52:AB52))</f>
        <v>33.753333333333337</v>
      </c>
      <c r="P51" s="41">
        <f>IF(ISERROR(STDEV(Calculations!Q52:AB52)),"",IF(COUNT(Calculations!Q52:AB52)&lt;3,"N/A",STDEV(Calculations!Q52:AB52)))</f>
        <v>1.1479256654214727</v>
      </c>
    </row>
    <row r="52" spans="1:16" ht="15" customHeight="1" x14ac:dyDescent="0.25">
      <c r="A52" s="33" t="str">
        <f>'miRNA Table'!B52</f>
        <v>hsa-miR-150-5p</v>
      </c>
      <c r="B52" s="34">
        <v>50</v>
      </c>
      <c r="C52" s="49">
        <v>24.63</v>
      </c>
      <c r="D52" s="49">
        <v>24.58</v>
      </c>
      <c r="E52" s="49" t="s">
        <v>130</v>
      </c>
      <c r="F52" s="50"/>
      <c r="G52" s="50"/>
      <c r="H52" s="50"/>
      <c r="I52" s="50"/>
      <c r="J52" s="50"/>
      <c r="K52" s="50"/>
      <c r="L52" s="50"/>
      <c r="M52" s="50"/>
      <c r="N52" s="50"/>
      <c r="O52" s="40">
        <f>IF(ISERROR(AVERAGE(Calculations!Q53:AB53)),"",AVERAGE(Calculations!Q53:AB53))</f>
        <v>28.069999999999997</v>
      </c>
      <c r="P52" s="41">
        <f>IF(ISERROR(STDEV(Calculations!Q53:AB53)),"",IF(COUNT(Calculations!Q53:AB53)&lt;3,"N/A",STDEV(Calculations!Q53:AB53)))</f>
        <v>6.0016081178297673</v>
      </c>
    </row>
    <row r="53" spans="1:16" ht="15" customHeight="1" x14ac:dyDescent="0.25">
      <c r="A53" s="33" t="str">
        <f>'miRNA Table'!B53</f>
        <v>hsa-let-7i-5p</v>
      </c>
      <c r="B53" s="34">
        <v>51</v>
      </c>
      <c r="C53" s="49">
        <v>29.72</v>
      </c>
      <c r="D53" s="49">
        <v>30.18</v>
      </c>
      <c r="E53" s="49">
        <v>30.07</v>
      </c>
      <c r="F53" s="50"/>
      <c r="G53" s="50"/>
      <c r="H53" s="50"/>
      <c r="I53" s="50"/>
      <c r="J53" s="50"/>
      <c r="K53" s="50"/>
      <c r="L53" s="50"/>
      <c r="M53" s="50"/>
      <c r="N53" s="50"/>
      <c r="O53" s="40">
        <f>IF(ISERROR(AVERAGE(Calculations!Q54:AB54)),"",AVERAGE(Calculations!Q54:AB54))</f>
        <v>29.99</v>
      </c>
      <c r="P53" s="41">
        <f>IF(ISERROR(STDEV(Calculations!Q54:AB54)),"",IF(COUNT(Calculations!Q54:AB54)&lt;3,"N/A",STDEV(Calculations!Q54:AB54)))</f>
        <v>0.24020824298928686</v>
      </c>
    </row>
    <row r="54" spans="1:16" ht="15" customHeight="1" x14ac:dyDescent="0.25">
      <c r="A54" s="33" t="str">
        <f>'miRNA Table'!B54</f>
        <v>hsa-miR-27b-3p</v>
      </c>
      <c r="B54" s="34">
        <v>52</v>
      </c>
      <c r="C54" s="49">
        <v>32.549999999999997</v>
      </c>
      <c r="D54" s="49">
        <v>32.47</v>
      </c>
      <c r="E54" s="49">
        <v>32.65</v>
      </c>
      <c r="F54" s="50"/>
      <c r="G54" s="50"/>
      <c r="H54" s="50"/>
      <c r="I54" s="50"/>
      <c r="J54" s="50"/>
      <c r="K54" s="50"/>
      <c r="L54" s="50"/>
      <c r="M54" s="50"/>
      <c r="N54" s="50"/>
      <c r="O54" s="40">
        <f>IF(ISERROR(AVERAGE(Calculations!Q55:AB55)),"",AVERAGE(Calculations!Q55:AB55))</f>
        <v>32.556666666666665</v>
      </c>
      <c r="P54" s="41">
        <f>IF(ISERROR(STDEV(Calculations!Q55:AB55)),"",IF(COUNT(Calculations!Q55:AB55)&lt;3,"N/A",STDEV(Calculations!Q55:AB55)))</f>
        <v>9.0184995056457801E-2</v>
      </c>
    </row>
    <row r="55" spans="1:16" ht="15" customHeight="1" x14ac:dyDescent="0.25">
      <c r="A55" s="33" t="str">
        <f>'miRNA Table'!B55</f>
        <v>hsa-miR-7-5p</v>
      </c>
      <c r="B55" s="34">
        <v>53</v>
      </c>
      <c r="C55" s="49">
        <v>30.32</v>
      </c>
      <c r="D55" s="49">
        <v>29.85</v>
      </c>
      <c r="E55" s="49">
        <v>30.23</v>
      </c>
      <c r="F55" s="50"/>
      <c r="G55" s="50"/>
      <c r="H55" s="50"/>
      <c r="I55" s="50"/>
      <c r="J55" s="50"/>
      <c r="K55" s="50"/>
      <c r="L55" s="50"/>
      <c r="M55" s="50"/>
      <c r="N55" s="50"/>
      <c r="O55" s="40">
        <f>IF(ISERROR(AVERAGE(Calculations!Q56:AB56)),"",AVERAGE(Calculations!Q56:AB56))</f>
        <v>30.133333333333336</v>
      </c>
      <c r="P55" s="41">
        <f>IF(ISERROR(STDEV(Calculations!Q56:AB56)),"",IF(COUNT(Calculations!Q56:AB56)&lt;3,"N/A",STDEV(Calculations!Q56:AB56)))</f>
        <v>0.24946609656090149</v>
      </c>
    </row>
    <row r="56" spans="1:16" ht="15" customHeight="1" x14ac:dyDescent="0.25">
      <c r="A56" s="33" t="str">
        <f>'miRNA Table'!B56</f>
        <v>hsa-miR-127-5p</v>
      </c>
      <c r="B56" s="34">
        <v>54</v>
      </c>
      <c r="C56" s="49">
        <v>34.14</v>
      </c>
      <c r="D56" s="49">
        <v>34.4</v>
      </c>
      <c r="E56" s="49">
        <v>33.89</v>
      </c>
      <c r="F56" s="50"/>
      <c r="G56" s="50"/>
      <c r="H56" s="50"/>
      <c r="I56" s="50"/>
      <c r="J56" s="50"/>
      <c r="K56" s="50"/>
      <c r="L56" s="50"/>
      <c r="M56" s="50"/>
      <c r="N56" s="50"/>
      <c r="O56" s="40">
        <f>IF(ISERROR(AVERAGE(Calculations!Q57:AB57)),"",AVERAGE(Calculations!Q57:AB57))</f>
        <v>34.143333333333331</v>
      </c>
      <c r="P56" s="41">
        <f>IF(ISERROR(STDEV(Calculations!Q57:AB57)),"",IF(COUNT(Calculations!Q57:AB57)&lt;3,"N/A",STDEV(Calculations!Q57:AB57)))</f>
        <v>0.25501633934580115</v>
      </c>
    </row>
    <row r="57" spans="1:16" ht="15" customHeight="1" x14ac:dyDescent="0.25">
      <c r="A57" s="33" t="str">
        <f>'miRNA Table'!B57</f>
        <v>hsa-miR-29a-3p</v>
      </c>
      <c r="B57" s="34">
        <v>55</v>
      </c>
      <c r="C57" s="49">
        <v>25.09</v>
      </c>
      <c r="D57" s="49">
        <v>25.03</v>
      </c>
      <c r="E57" s="49">
        <v>25.04</v>
      </c>
      <c r="F57" s="50"/>
      <c r="G57" s="50"/>
      <c r="H57" s="50"/>
      <c r="I57" s="50"/>
      <c r="J57" s="50"/>
      <c r="K57" s="50"/>
      <c r="L57" s="50"/>
      <c r="M57" s="50"/>
      <c r="N57" s="50"/>
      <c r="O57" s="40">
        <f>IF(ISERROR(AVERAGE(Calculations!Q58:AB58)),"",AVERAGE(Calculations!Q58:AB58))</f>
        <v>25.053333333333331</v>
      </c>
      <c r="P57" s="41">
        <f>IF(ISERROR(STDEV(Calculations!Q58:AB58)),"",IF(COUNT(Calculations!Q58:AB58)&lt;3,"N/A",STDEV(Calculations!Q58:AB58)))</f>
        <v>3.2145502536642868E-2</v>
      </c>
    </row>
    <row r="58" spans="1:16" ht="15" customHeight="1" x14ac:dyDescent="0.25">
      <c r="A58" s="33" t="str">
        <f>'miRNA Table'!B58</f>
        <v>hsa-miR-191-5p</v>
      </c>
      <c r="B58" s="34">
        <v>56</v>
      </c>
      <c r="C58" s="49">
        <v>35.03</v>
      </c>
      <c r="D58" s="49">
        <v>34.299999999999997</v>
      </c>
      <c r="E58" s="49">
        <v>34.369999999999997</v>
      </c>
      <c r="F58" s="50"/>
      <c r="G58" s="50"/>
      <c r="H58" s="50"/>
      <c r="I58" s="50"/>
      <c r="J58" s="50"/>
      <c r="K58" s="50"/>
      <c r="L58" s="50"/>
      <c r="M58" s="50"/>
      <c r="N58" s="50"/>
      <c r="O58" s="40">
        <f>IF(ISERROR(AVERAGE(Calculations!Q59:AB59)),"",AVERAGE(Calculations!Q59:AB59))</f>
        <v>34.556666666666665</v>
      </c>
      <c r="P58" s="41">
        <f>IF(ISERROR(STDEV(Calculations!Q59:AB59)),"",IF(COUNT(Calculations!Q59:AB59)&lt;3,"N/A",STDEV(Calculations!Q59:AB59)))</f>
        <v>0.38552993831002869</v>
      </c>
    </row>
    <row r="59" spans="1:16" ht="15" customHeight="1" x14ac:dyDescent="0.25">
      <c r="A59" s="33" t="str">
        <f>'miRNA Table'!B59</f>
        <v>hsa-let-7d-5p</v>
      </c>
      <c r="B59" s="34">
        <v>57</v>
      </c>
      <c r="C59" s="49">
        <v>32.04</v>
      </c>
      <c r="D59" s="49">
        <v>31.94</v>
      </c>
      <c r="E59" s="49">
        <v>32.94</v>
      </c>
      <c r="F59" s="50"/>
      <c r="G59" s="50"/>
      <c r="H59" s="50"/>
      <c r="I59" s="50"/>
      <c r="J59" s="50"/>
      <c r="K59" s="50"/>
      <c r="L59" s="50"/>
      <c r="M59" s="50"/>
      <c r="N59" s="50"/>
      <c r="O59" s="40">
        <f>IF(ISERROR(AVERAGE(Calculations!Q60:AB60)),"",AVERAGE(Calculations!Q60:AB60))</f>
        <v>32.306666666666665</v>
      </c>
      <c r="P59" s="41">
        <f>IF(ISERROR(STDEV(Calculations!Q60:AB60)),"",IF(COUNT(Calculations!Q60:AB60)&lt;3,"N/A",STDEV(Calculations!Q60:AB60)))</f>
        <v>0.5507570547286087</v>
      </c>
    </row>
    <row r="60" spans="1:16" ht="15" customHeight="1" x14ac:dyDescent="0.25">
      <c r="A60" s="33" t="str">
        <f>'miRNA Table'!B60</f>
        <v>hsa-miR-9-5p</v>
      </c>
      <c r="B60" s="34">
        <v>58</v>
      </c>
      <c r="C60" s="49">
        <v>29.53</v>
      </c>
      <c r="D60" s="49">
        <v>29.42</v>
      </c>
      <c r="E60" s="49">
        <v>29.24</v>
      </c>
      <c r="F60" s="50"/>
      <c r="G60" s="50"/>
      <c r="H60" s="50"/>
      <c r="I60" s="50"/>
      <c r="J60" s="50"/>
      <c r="K60" s="50"/>
      <c r="L60" s="50"/>
      <c r="M60" s="50"/>
      <c r="N60" s="50"/>
      <c r="O60" s="40">
        <f>IF(ISERROR(AVERAGE(Calculations!Q61:AB61)),"",AVERAGE(Calculations!Q61:AB61))</f>
        <v>29.396666666666665</v>
      </c>
      <c r="P60" s="41">
        <f>IF(ISERROR(STDEV(Calculations!Q61:AB61)),"",IF(COUNT(Calculations!Q61:AB61)&lt;3,"N/A",STDEV(Calculations!Q61:AB61)))</f>
        <v>0.14640127503998648</v>
      </c>
    </row>
    <row r="61" spans="1:16" ht="15" customHeight="1" x14ac:dyDescent="0.25">
      <c r="A61" s="33" t="str">
        <f>'miRNA Table'!B61</f>
        <v>hsa-let-7f-5p</v>
      </c>
      <c r="B61" s="34">
        <v>59</v>
      </c>
      <c r="C61" s="49">
        <v>19.84</v>
      </c>
      <c r="D61" s="49">
        <v>19.79</v>
      </c>
      <c r="E61" s="49">
        <v>20</v>
      </c>
      <c r="F61" s="50"/>
      <c r="G61" s="50"/>
      <c r="H61" s="50"/>
      <c r="I61" s="50"/>
      <c r="J61" s="50"/>
      <c r="K61" s="50"/>
      <c r="L61" s="50"/>
      <c r="M61" s="50"/>
      <c r="N61" s="50"/>
      <c r="O61" s="40">
        <f>IF(ISERROR(AVERAGE(Calculations!Q62:AB62)),"",AVERAGE(Calculations!Q62:AB62))</f>
        <v>19.876666666666665</v>
      </c>
      <c r="P61" s="41">
        <f>IF(ISERROR(STDEV(Calculations!Q62:AB62)),"",IF(COUNT(Calculations!Q62:AB62)&lt;3,"N/A",STDEV(Calculations!Q62:AB62)))</f>
        <v>0.10969655114602926</v>
      </c>
    </row>
    <row r="62" spans="1:16" ht="15" customHeight="1" x14ac:dyDescent="0.25">
      <c r="A62" s="33" t="str">
        <f>'miRNA Table'!B62</f>
        <v>hsa-miR-10a-5p</v>
      </c>
      <c r="B62" s="34">
        <v>60</v>
      </c>
      <c r="C62" s="49">
        <v>24.25</v>
      </c>
      <c r="D62" s="49">
        <v>24.34</v>
      </c>
      <c r="E62" s="49">
        <v>24.52</v>
      </c>
      <c r="F62" s="50"/>
      <c r="G62" s="50"/>
      <c r="H62" s="50"/>
      <c r="I62" s="50"/>
      <c r="J62" s="50"/>
      <c r="K62" s="50"/>
      <c r="L62" s="50"/>
      <c r="M62" s="50"/>
      <c r="N62" s="50"/>
      <c r="O62" s="40">
        <f>IF(ISERROR(AVERAGE(Calculations!Q63:AB63)),"",AVERAGE(Calculations!Q63:AB63))</f>
        <v>24.37</v>
      </c>
      <c r="P62" s="41">
        <f>IF(ISERROR(STDEV(Calculations!Q63:AB63)),"",IF(COUNT(Calculations!Q63:AB63)&lt;3,"N/A",STDEV(Calculations!Q63:AB63)))</f>
        <v>0.13747727084867498</v>
      </c>
    </row>
    <row r="63" spans="1:16" ht="15" customHeight="1" x14ac:dyDescent="0.25">
      <c r="A63" s="33" t="str">
        <f>'miRNA Table'!B63</f>
        <v>hsa-miR-181b-5p</v>
      </c>
      <c r="B63" s="34">
        <v>61</v>
      </c>
      <c r="C63" s="49">
        <v>14.89</v>
      </c>
      <c r="D63" s="49">
        <v>14.87</v>
      </c>
      <c r="E63" s="49">
        <v>15.05</v>
      </c>
      <c r="F63" s="50"/>
      <c r="G63" s="50"/>
      <c r="H63" s="50"/>
      <c r="I63" s="50"/>
      <c r="J63" s="50"/>
      <c r="K63" s="50"/>
      <c r="L63" s="50"/>
      <c r="M63" s="50"/>
      <c r="N63" s="50"/>
      <c r="O63" s="40">
        <f>IF(ISERROR(AVERAGE(Calculations!Q64:AB64)),"",AVERAGE(Calculations!Q64:AB64))</f>
        <v>14.936666666666667</v>
      </c>
      <c r="P63" s="41">
        <f>IF(ISERROR(STDEV(Calculations!Q64:AB64)),"",IF(COUNT(Calculations!Q64:AB64)&lt;3,"N/A",STDEV(Calculations!Q64:AB64)))</f>
        <v>9.8657657246325497E-2</v>
      </c>
    </row>
    <row r="64" spans="1:16" ht="15" customHeight="1" x14ac:dyDescent="0.25">
      <c r="A64" s="33" t="str">
        <f>'miRNA Table'!B64</f>
        <v>hsa-miR-15b-5p</v>
      </c>
      <c r="B64" s="34">
        <v>62</v>
      </c>
      <c r="C64" s="49">
        <v>36.26</v>
      </c>
      <c r="D64" s="49">
        <v>37.35</v>
      </c>
      <c r="E64" s="49">
        <v>36.07</v>
      </c>
      <c r="F64" s="50"/>
      <c r="G64" s="50"/>
      <c r="H64" s="50"/>
      <c r="I64" s="50"/>
      <c r="J64" s="50"/>
      <c r="K64" s="50"/>
      <c r="L64" s="50"/>
      <c r="M64" s="50"/>
      <c r="N64" s="50"/>
      <c r="O64" s="40">
        <f>IF(ISERROR(AVERAGE(Calculations!Q65:AB65)),"",AVERAGE(Calculations!Q65:AB65))</f>
        <v>35</v>
      </c>
      <c r="P64" s="41">
        <f>IF(ISERROR(STDEV(Calculations!Q65:AB65)),"",IF(COUNT(Calculations!Q65:AB65)&lt;3,"N/A",STDEV(Calculations!Q65:AB65)))</f>
        <v>0</v>
      </c>
    </row>
    <row r="65" spans="1:16" ht="15" customHeight="1" x14ac:dyDescent="0.25">
      <c r="A65" s="33" t="str">
        <f>'miRNA Table'!B65</f>
        <v>hsa-miR-16-5p</v>
      </c>
      <c r="B65" s="34">
        <v>63</v>
      </c>
      <c r="C65" s="49" t="s">
        <v>130</v>
      </c>
      <c r="D65" s="49" t="s">
        <v>130</v>
      </c>
      <c r="E65" s="49" t="s">
        <v>130</v>
      </c>
      <c r="F65" s="50"/>
      <c r="G65" s="50"/>
      <c r="H65" s="50"/>
      <c r="I65" s="50"/>
      <c r="J65" s="50"/>
      <c r="K65" s="50"/>
      <c r="L65" s="50"/>
      <c r="M65" s="50"/>
      <c r="N65" s="50"/>
      <c r="O65" s="40">
        <f>IF(ISERROR(AVERAGE(Calculations!Q66:AB66)),"",AVERAGE(Calculations!Q66:AB66))</f>
        <v>35</v>
      </c>
      <c r="P65" s="41">
        <f>IF(ISERROR(STDEV(Calculations!Q66:AB66)),"",IF(COUNT(Calculations!Q66:AB66)&lt;3,"N/A",STDEV(Calculations!Q66:AB66)))</f>
        <v>0</v>
      </c>
    </row>
    <row r="66" spans="1:16" ht="15" customHeight="1" x14ac:dyDescent="0.25">
      <c r="A66" s="33" t="str">
        <f>'miRNA Table'!B66</f>
        <v>hsa-miR-210-3p</v>
      </c>
      <c r="B66" s="34">
        <v>64</v>
      </c>
      <c r="C66" s="49">
        <v>23.21</v>
      </c>
      <c r="D66" s="49">
        <v>23.16</v>
      </c>
      <c r="E66" s="49">
        <v>23.2</v>
      </c>
      <c r="F66" s="50"/>
      <c r="G66" s="50"/>
      <c r="H66" s="50"/>
      <c r="I66" s="50"/>
      <c r="J66" s="50"/>
      <c r="K66" s="50"/>
      <c r="L66" s="50"/>
      <c r="M66" s="50"/>
      <c r="N66" s="50"/>
      <c r="O66" s="40">
        <f>IF(ISERROR(AVERAGE(Calculations!Q67:AB67)),"",AVERAGE(Calculations!Q67:AB67))</f>
        <v>23.19</v>
      </c>
      <c r="P66" s="41">
        <f>IF(ISERROR(STDEV(Calculations!Q67:AB67)),"",IF(COUNT(Calculations!Q67:AB67)&lt;3,"N/A",STDEV(Calculations!Q67:AB67)))</f>
        <v>2.6457513110646012E-2</v>
      </c>
    </row>
    <row r="67" spans="1:16" ht="15" customHeight="1" x14ac:dyDescent="0.25">
      <c r="A67" s="33" t="str">
        <f>'miRNA Table'!B67</f>
        <v>hsa-miR-106a-5p hsa-miR-17-5p</v>
      </c>
      <c r="B67" s="34">
        <v>65</v>
      </c>
      <c r="C67" s="49">
        <v>36.46</v>
      </c>
      <c r="D67" s="49">
        <v>35.61</v>
      </c>
      <c r="E67" s="49">
        <v>35.85</v>
      </c>
      <c r="F67" s="50"/>
      <c r="G67" s="50"/>
      <c r="H67" s="50"/>
      <c r="I67" s="50"/>
      <c r="J67" s="50"/>
      <c r="K67" s="50"/>
      <c r="L67" s="50"/>
      <c r="M67" s="50"/>
      <c r="N67" s="50"/>
      <c r="O67" s="40">
        <f>IF(ISERROR(AVERAGE(Calculations!Q68:AB68)),"",AVERAGE(Calculations!Q68:AB68))</f>
        <v>35</v>
      </c>
      <c r="P67" s="41">
        <f>IF(ISERROR(STDEV(Calculations!Q68:AB68)),"",IF(COUNT(Calculations!Q68:AB68)&lt;3,"N/A",STDEV(Calculations!Q68:AB68)))</f>
        <v>0</v>
      </c>
    </row>
    <row r="68" spans="1:16" ht="15" customHeight="1" x14ac:dyDescent="0.25">
      <c r="A68" s="33" t="str">
        <f>'miRNA Table'!B68</f>
        <v>hsa-miR-98-5p</v>
      </c>
      <c r="B68" s="34">
        <v>66</v>
      </c>
      <c r="C68" s="49">
        <v>24.97</v>
      </c>
      <c r="D68" s="49">
        <v>25.02</v>
      </c>
      <c r="E68" s="49">
        <v>25.19</v>
      </c>
      <c r="F68" s="50"/>
      <c r="G68" s="50"/>
      <c r="H68" s="50"/>
      <c r="I68" s="50"/>
      <c r="J68" s="50"/>
      <c r="K68" s="50"/>
      <c r="L68" s="50"/>
      <c r="M68" s="50"/>
      <c r="N68" s="50"/>
      <c r="O68" s="40">
        <f>IF(ISERROR(AVERAGE(Calculations!Q69:AB69)),"",AVERAGE(Calculations!Q69:AB69))</f>
        <v>25.06</v>
      </c>
      <c r="P68" s="41">
        <f>IF(ISERROR(STDEV(Calculations!Q69:AB69)),"",IF(COUNT(Calculations!Q69:AB69)&lt;3,"N/A",STDEV(Calculations!Q69:AB69)))</f>
        <v>0.1153256259467092</v>
      </c>
    </row>
    <row r="69" spans="1:16" ht="15" customHeight="1" x14ac:dyDescent="0.25">
      <c r="A69" s="33" t="str">
        <f>'miRNA Table'!B69</f>
        <v>hsa-miR-34a-5p</v>
      </c>
      <c r="B69" s="34">
        <v>67</v>
      </c>
      <c r="C69" s="49">
        <v>21.45</v>
      </c>
      <c r="D69" s="49">
        <v>21.55</v>
      </c>
      <c r="E69" s="49">
        <v>21.4</v>
      </c>
      <c r="F69" s="50"/>
      <c r="G69" s="50"/>
      <c r="H69" s="50"/>
      <c r="I69" s="50"/>
      <c r="J69" s="50"/>
      <c r="K69" s="50"/>
      <c r="L69" s="50"/>
      <c r="M69" s="50"/>
      <c r="N69" s="50"/>
      <c r="O69" s="40">
        <f>IF(ISERROR(AVERAGE(Calculations!Q70:AB70)),"",AVERAGE(Calculations!Q70:AB70))</f>
        <v>21.466666666666669</v>
      </c>
      <c r="P69" s="41">
        <f>IF(ISERROR(STDEV(Calculations!Q70:AB70)),"",IF(COUNT(Calculations!Q70:AB70)&lt;3,"N/A",STDEV(Calculations!Q70:AB70)))</f>
        <v>7.6376261582598415E-2</v>
      </c>
    </row>
    <row r="70" spans="1:16" ht="15" customHeight="1" x14ac:dyDescent="0.25">
      <c r="A70" s="33" t="str">
        <f>'miRNA Table'!B70</f>
        <v>hsa-miR-25-3p</v>
      </c>
      <c r="B70" s="34">
        <v>68</v>
      </c>
      <c r="C70" s="49" t="s">
        <v>130</v>
      </c>
      <c r="D70" s="49" t="s">
        <v>130</v>
      </c>
      <c r="E70" s="49" t="s">
        <v>130</v>
      </c>
      <c r="F70" s="50"/>
      <c r="G70" s="50"/>
      <c r="H70" s="50"/>
      <c r="I70" s="50"/>
      <c r="J70" s="50"/>
      <c r="K70" s="50"/>
      <c r="L70" s="50"/>
      <c r="M70" s="50"/>
      <c r="N70" s="50"/>
      <c r="O70" s="40">
        <f>IF(ISERROR(AVERAGE(Calculations!Q71:AB71)),"",AVERAGE(Calculations!Q71:AB71))</f>
        <v>35</v>
      </c>
      <c r="P70" s="41">
        <f>IF(ISERROR(STDEV(Calculations!Q71:AB71)),"",IF(COUNT(Calculations!Q71:AB71)&lt;3,"N/A",STDEV(Calculations!Q71:AB71)))</f>
        <v>0</v>
      </c>
    </row>
    <row r="71" spans="1:16" ht="15" customHeight="1" x14ac:dyDescent="0.25">
      <c r="A71" s="33" t="str">
        <f>'miRNA Table'!B71</f>
        <v>hsa-miR-144-3p</v>
      </c>
      <c r="B71" s="34">
        <v>69</v>
      </c>
      <c r="C71" s="49">
        <v>29.15</v>
      </c>
      <c r="D71" s="49">
        <v>28.79</v>
      </c>
      <c r="E71" s="49">
        <v>28.59</v>
      </c>
      <c r="F71" s="50"/>
      <c r="G71" s="50"/>
      <c r="H71" s="50"/>
      <c r="I71" s="50"/>
      <c r="J71" s="50"/>
      <c r="K71" s="50"/>
      <c r="L71" s="50"/>
      <c r="M71" s="50"/>
      <c r="N71" s="50"/>
      <c r="O71" s="40">
        <f>IF(ISERROR(AVERAGE(Calculations!Q72:AB72)),"",AVERAGE(Calculations!Q72:AB72))</f>
        <v>28.843333333333334</v>
      </c>
      <c r="P71" s="41">
        <f>IF(ISERROR(STDEV(Calculations!Q72:AB72)),"",IF(COUNT(Calculations!Q72:AB72)&lt;3,"N/A",STDEV(Calculations!Q72:AB72)))</f>
        <v>0.28378395538390289</v>
      </c>
    </row>
    <row r="72" spans="1:16" ht="15" customHeight="1" x14ac:dyDescent="0.25">
      <c r="A72" s="33" t="str">
        <f>'miRNA Table'!B72</f>
        <v>hsa-miR-128-3p</v>
      </c>
      <c r="B72" s="34">
        <v>70</v>
      </c>
      <c r="C72" s="49">
        <v>26.9</v>
      </c>
      <c r="D72" s="49">
        <v>26.75</v>
      </c>
      <c r="E72" s="49">
        <v>27.12</v>
      </c>
      <c r="F72" s="50"/>
      <c r="G72" s="50"/>
      <c r="H72" s="50"/>
      <c r="I72" s="50"/>
      <c r="J72" s="50"/>
      <c r="K72" s="50"/>
      <c r="L72" s="50"/>
      <c r="M72" s="50"/>
      <c r="N72" s="50"/>
      <c r="O72" s="40">
        <f>IF(ISERROR(AVERAGE(Calculations!Q73:AB73)),"",AVERAGE(Calculations!Q73:AB73))</f>
        <v>26.923333333333332</v>
      </c>
      <c r="P72" s="41">
        <f>IF(ISERROR(STDEV(Calculations!Q73:AB73)),"",IF(COUNT(Calculations!Q73:AB73)&lt;3,"N/A",STDEV(Calculations!Q73:AB73)))</f>
        <v>0.18610033136277207</v>
      </c>
    </row>
    <row r="73" spans="1:16" ht="15" customHeight="1" x14ac:dyDescent="0.25">
      <c r="A73" s="33" t="str">
        <f>'miRNA Table'!B73</f>
        <v>hsa-miR-143-3p</v>
      </c>
      <c r="B73" s="34">
        <v>71</v>
      </c>
      <c r="C73" s="49">
        <v>18.66</v>
      </c>
      <c r="D73" s="49">
        <v>18.59</v>
      </c>
      <c r="E73" s="49">
        <v>18.46</v>
      </c>
      <c r="F73" s="50"/>
      <c r="G73" s="50"/>
      <c r="H73" s="50"/>
      <c r="I73" s="50"/>
      <c r="J73" s="50"/>
      <c r="K73" s="50"/>
      <c r="L73" s="50"/>
      <c r="M73" s="50"/>
      <c r="N73" s="50"/>
      <c r="O73" s="40">
        <f>IF(ISERROR(AVERAGE(Calculations!Q74:AB74)),"",AVERAGE(Calculations!Q74:AB74))</f>
        <v>18.57</v>
      </c>
      <c r="P73" s="41">
        <f>IF(ISERROR(STDEV(Calculations!Q74:AB74)),"",IF(COUNT(Calculations!Q74:AB74)&lt;3,"N/A",STDEV(Calculations!Q74:AB74)))</f>
        <v>0.10148891565092179</v>
      </c>
    </row>
    <row r="74" spans="1:16" ht="15" customHeight="1" x14ac:dyDescent="0.25">
      <c r="A74" s="33" t="str">
        <f>'miRNA Table'!B74</f>
        <v>hsa-miR-215-5p</v>
      </c>
      <c r="B74" s="34">
        <v>72</v>
      </c>
      <c r="C74" s="49">
        <v>31.03</v>
      </c>
      <c r="D74" s="49">
        <v>31.22</v>
      </c>
      <c r="E74" s="49">
        <v>31.44</v>
      </c>
      <c r="F74" s="50"/>
      <c r="G74" s="50"/>
      <c r="H74" s="50"/>
      <c r="I74" s="50"/>
      <c r="J74" s="50"/>
      <c r="K74" s="50"/>
      <c r="L74" s="50"/>
      <c r="M74" s="50"/>
      <c r="N74" s="50"/>
      <c r="O74" s="40">
        <f>IF(ISERROR(AVERAGE(Calculations!Q75:AB75)),"",AVERAGE(Calculations!Q75:AB75))</f>
        <v>31.23</v>
      </c>
      <c r="P74" s="41">
        <f>IF(ISERROR(STDEV(Calculations!Q75:AB75)),"",IF(COUNT(Calculations!Q75:AB75)&lt;3,"N/A",STDEV(Calculations!Q75:AB75)))</f>
        <v>0.20518284528683203</v>
      </c>
    </row>
    <row r="75" spans="1:16" ht="15" customHeight="1" x14ac:dyDescent="0.25">
      <c r="A75" s="33" t="str">
        <f>'miRNA Table'!B75</f>
        <v>hsa-miR-19a-3p</v>
      </c>
      <c r="B75" s="34">
        <v>73</v>
      </c>
      <c r="C75" s="49">
        <v>28.25</v>
      </c>
      <c r="D75" s="49">
        <v>27.77</v>
      </c>
      <c r="E75" s="49">
        <v>28.31</v>
      </c>
      <c r="F75" s="50"/>
      <c r="G75" s="50"/>
      <c r="H75" s="50"/>
      <c r="I75" s="50"/>
      <c r="J75" s="50"/>
      <c r="K75" s="50"/>
      <c r="L75" s="50"/>
      <c r="M75" s="50"/>
      <c r="N75" s="50"/>
      <c r="O75" s="40">
        <f>IF(ISERROR(AVERAGE(Calculations!Q76:AB76)),"",AVERAGE(Calculations!Q76:AB76))</f>
        <v>28.11</v>
      </c>
      <c r="P75" s="41">
        <f>IF(ISERROR(STDEV(Calculations!Q76:AB76)),"",IF(COUNT(Calculations!Q76:AB76)&lt;3,"N/A",STDEV(Calculations!Q76:AB76)))</f>
        <v>0.29597297173897463</v>
      </c>
    </row>
    <row r="76" spans="1:16" ht="15" customHeight="1" x14ac:dyDescent="0.25">
      <c r="A76" s="33" t="str">
        <f>'miRNA Table'!B76</f>
        <v>hsa-miR-193a-5p</v>
      </c>
      <c r="B76" s="34">
        <v>74</v>
      </c>
      <c r="C76" s="49">
        <v>22.99</v>
      </c>
      <c r="D76" s="49">
        <v>22.89</v>
      </c>
      <c r="E76" s="49">
        <v>23.23</v>
      </c>
      <c r="F76" s="50"/>
      <c r="G76" s="50"/>
      <c r="H76" s="50"/>
      <c r="I76" s="50"/>
      <c r="J76" s="50"/>
      <c r="K76" s="50"/>
      <c r="L76" s="50"/>
      <c r="M76" s="50"/>
      <c r="N76" s="50"/>
      <c r="O76" s="40">
        <f>IF(ISERROR(AVERAGE(Calculations!Q77:AB77)),"",AVERAGE(Calculations!Q77:AB77))</f>
        <v>23.036666666666665</v>
      </c>
      <c r="P76" s="41">
        <f>IF(ISERROR(STDEV(Calculations!Q77:AB77)),"",IF(COUNT(Calculations!Q77:AB77)&lt;3,"N/A",STDEV(Calculations!Q77:AB77)))</f>
        <v>0.1747378989610823</v>
      </c>
    </row>
    <row r="77" spans="1:16" ht="15" customHeight="1" x14ac:dyDescent="0.25">
      <c r="A77" s="33" t="str">
        <f>'miRNA Table'!B77</f>
        <v>hsa-miR-18a-5p</v>
      </c>
      <c r="B77" s="34">
        <v>75</v>
      </c>
      <c r="C77" s="49">
        <v>34.1</v>
      </c>
      <c r="D77" s="49">
        <v>34.729999999999997</v>
      </c>
      <c r="E77" s="49">
        <v>33.92</v>
      </c>
      <c r="F77" s="50"/>
      <c r="G77" s="50"/>
      <c r="H77" s="50"/>
      <c r="I77" s="50"/>
      <c r="J77" s="50"/>
      <c r="K77" s="50"/>
      <c r="L77" s="50"/>
      <c r="M77" s="50"/>
      <c r="N77" s="50"/>
      <c r="O77" s="40">
        <f>IF(ISERROR(AVERAGE(Calculations!Q78:AB78)),"",AVERAGE(Calculations!Q78:AB78))</f>
        <v>34.25</v>
      </c>
      <c r="P77" s="41">
        <f>IF(ISERROR(STDEV(Calculations!Q78:AB78)),"",IF(COUNT(Calculations!Q78:AB78)&lt;3,"N/A",STDEV(Calculations!Q78:AB78)))</f>
        <v>0.42532340636273208</v>
      </c>
    </row>
    <row r="78" spans="1:16" ht="15" customHeight="1" x14ac:dyDescent="0.25">
      <c r="A78" s="33" t="str">
        <f>'miRNA Table'!B78</f>
        <v>hsa-miR-125b-5p</v>
      </c>
      <c r="B78" s="34">
        <v>76</v>
      </c>
      <c r="C78" s="49">
        <v>21.65</v>
      </c>
      <c r="D78" s="49">
        <v>21.51</v>
      </c>
      <c r="E78" s="49">
        <v>21.93</v>
      </c>
      <c r="F78" s="50"/>
      <c r="G78" s="50"/>
      <c r="H78" s="50"/>
      <c r="I78" s="50"/>
      <c r="J78" s="50"/>
      <c r="K78" s="50"/>
      <c r="L78" s="50"/>
      <c r="M78" s="50"/>
      <c r="N78" s="50"/>
      <c r="O78" s="40">
        <f>IF(ISERROR(AVERAGE(Calculations!Q79:AB79)),"",AVERAGE(Calculations!Q79:AB79))</f>
        <v>21.696666666666669</v>
      </c>
      <c r="P78" s="41">
        <f>IF(ISERROR(STDEV(Calculations!Q79:AB79)),"",IF(COUNT(Calculations!Q79:AB79)&lt;3,"N/A",STDEV(Calculations!Q79:AB79)))</f>
        <v>0.21385353243127186</v>
      </c>
    </row>
    <row r="79" spans="1:16" ht="15" customHeight="1" x14ac:dyDescent="0.25">
      <c r="A79" s="33" t="str">
        <f>'miRNA Table'!B79</f>
        <v>hsa-miR-126-3p</v>
      </c>
      <c r="B79" s="34">
        <v>77</v>
      </c>
      <c r="C79" s="49">
        <v>29.08</v>
      </c>
      <c r="D79" s="49">
        <v>28.85</v>
      </c>
      <c r="E79" s="49">
        <v>29.36</v>
      </c>
      <c r="F79" s="50"/>
      <c r="G79" s="50"/>
      <c r="H79" s="50"/>
      <c r="I79" s="50"/>
      <c r="J79" s="50"/>
      <c r="K79" s="50"/>
      <c r="L79" s="50"/>
      <c r="M79" s="50"/>
      <c r="N79" s="50"/>
      <c r="O79" s="40">
        <f>IF(ISERROR(AVERAGE(Calculations!Q80:AB80)),"",AVERAGE(Calculations!Q80:AB80))</f>
        <v>29.096666666666664</v>
      </c>
      <c r="P79" s="41">
        <f>IF(ISERROR(STDEV(Calculations!Q80:AB80)),"",IF(COUNT(Calculations!Q80:AB80)&lt;3,"N/A",STDEV(Calculations!Q80:AB80)))</f>
        <v>0.25540817005987271</v>
      </c>
    </row>
    <row r="80" spans="1:16" ht="15" customHeight="1" x14ac:dyDescent="0.25">
      <c r="A80" s="33" t="str">
        <f>'miRNA Table'!B80</f>
        <v>hsa-miR-27a-3p</v>
      </c>
      <c r="B80" s="34">
        <v>78</v>
      </c>
      <c r="C80" s="49">
        <v>26.16</v>
      </c>
      <c r="D80" s="49">
        <v>26.25</v>
      </c>
      <c r="E80" s="49">
        <v>26.33</v>
      </c>
      <c r="F80" s="50"/>
      <c r="G80" s="50"/>
      <c r="H80" s="50"/>
      <c r="I80" s="50"/>
      <c r="J80" s="50"/>
      <c r="K80" s="50"/>
      <c r="L80" s="50"/>
      <c r="M80" s="50"/>
      <c r="N80" s="50"/>
      <c r="O80" s="40">
        <f>IF(ISERROR(AVERAGE(Calculations!Q81:AB81)),"",AVERAGE(Calculations!Q81:AB81))</f>
        <v>26.246666666666666</v>
      </c>
      <c r="P80" s="41">
        <f>IF(ISERROR(STDEV(Calculations!Q81:AB81)),"",IF(COUNT(Calculations!Q81:AB81)&lt;3,"N/A",STDEV(Calculations!Q81:AB81)))</f>
        <v>8.504900548115292E-2</v>
      </c>
    </row>
    <row r="81" spans="1:16" ht="15" customHeight="1" x14ac:dyDescent="0.25">
      <c r="A81" s="33" t="str">
        <f>'miRNA Table'!B81</f>
        <v>hsa-miR-372-3p</v>
      </c>
      <c r="B81" s="34">
        <v>79</v>
      </c>
      <c r="C81" s="49">
        <v>30.43</v>
      </c>
      <c r="D81" s="49">
        <v>30.3</v>
      </c>
      <c r="E81" s="49">
        <v>30.42</v>
      </c>
      <c r="F81" s="50"/>
      <c r="G81" s="50"/>
      <c r="H81" s="50"/>
      <c r="I81" s="50"/>
      <c r="J81" s="50"/>
      <c r="K81" s="50"/>
      <c r="L81" s="50"/>
      <c r="M81" s="50"/>
      <c r="N81" s="50"/>
      <c r="O81" s="40">
        <f>IF(ISERROR(AVERAGE(Calculations!Q82:AB82)),"",AVERAGE(Calculations!Q82:AB82))</f>
        <v>30.383333333333336</v>
      </c>
      <c r="P81" s="41">
        <f>IF(ISERROR(STDEV(Calculations!Q82:AB82)),"",IF(COUNT(Calculations!Q82:AB82)&lt;3,"N/A",STDEV(Calculations!Q82:AB82)))</f>
        <v>7.2341781380702283E-2</v>
      </c>
    </row>
    <row r="82" spans="1:16" ht="15" customHeight="1" x14ac:dyDescent="0.25">
      <c r="A82" s="33" t="str">
        <f>'miRNA Table'!B82</f>
        <v>hsa-miR-149-5p</v>
      </c>
      <c r="B82" s="34">
        <v>80</v>
      </c>
      <c r="C82" s="49">
        <v>24.92</v>
      </c>
      <c r="D82" s="49">
        <v>24.76</v>
      </c>
      <c r="E82" s="49">
        <v>24.56</v>
      </c>
      <c r="F82" s="50"/>
      <c r="G82" s="50"/>
      <c r="H82" s="50"/>
      <c r="I82" s="50"/>
      <c r="J82" s="50"/>
      <c r="K82" s="50"/>
      <c r="L82" s="50"/>
      <c r="M82" s="50"/>
      <c r="N82" s="50"/>
      <c r="O82" s="40">
        <f>IF(ISERROR(AVERAGE(Calculations!Q83:AB83)),"",AVERAGE(Calculations!Q83:AB83))</f>
        <v>24.74666666666667</v>
      </c>
      <c r="P82" s="41">
        <f>IF(ISERROR(STDEV(Calculations!Q83:AB83)),"",IF(COUNT(Calculations!Q83:AB83)&lt;3,"N/A",STDEV(Calculations!Q83:AB83)))</f>
        <v>0.18036999011291729</v>
      </c>
    </row>
    <row r="83" spans="1:16" ht="15" customHeight="1" x14ac:dyDescent="0.25">
      <c r="A83" s="33" t="str">
        <f>'miRNA Table'!B83</f>
        <v>hsa-miR-23b-3p</v>
      </c>
      <c r="B83" s="34">
        <v>81</v>
      </c>
      <c r="C83" s="49">
        <v>35.82</v>
      </c>
      <c r="D83" s="49">
        <v>35.380000000000003</v>
      </c>
      <c r="E83" s="49">
        <v>35.15</v>
      </c>
      <c r="F83" s="50"/>
      <c r="G83" s="50"/>
      <c r="H83" s="50"/>
      <c r="I83" s="50"/>
      <c r="J83" s="50"/>
      <c r="K83" s="50"/>
      <c r="L83" s="50"/>
      <c r="M83" s="50"/>
      <c r="N83" s="50"/>
      <c r="O83" s="40">
        <f>IF(ISERROR(AVERAGE(Calculations!Q84:AB84)),"",AVERAGE(Calculations!Q84:AB84))</f>
        <v>35</v>
      </c>
      <c r="P83" s="41">
        <f>IF(ISERROR(STDEV(Calculations!Q84:AB84)),"",IF(COUNT(Calculations!Q84:AB84)&lt;3,"N/A",STDEV(Calculations!Q84:AB84)))</f>
        <v>0</v>
      </c>
    </row>
    <row r="84" spans="1:16" ht="15" customHeight="1" x14ac:dyDescent="0.25">
      <c r="A84" s="33" t="str">
        <f>'miRNA Table'!B84</f>
        <v>hsa-miR-203a-3p</v>
      </c>
      <c r="B84" s="34">
        <v>82</v>
      </c>
      <c r="C84" s="49">
        <v>26.77</v>
      </c>
      <c r="D84" s="49">
        <v>26.85</v>
      </c>
      <c r="E84" s="49">
        <v>27.04</v>
      </c>
      <c r="F84" s="50"/>
      <c r="G84" s="50"/>
      <c r="H84" s="50"/>
      <c r="I84" s="50"/>
      <c r="J84" s="50"/>
      <c r="K84" s="50"/>
      <c r="L84" s="50"/>
      <c r="M84" s="50"/>
      <c r="N84" s="50"/>
      <c r="O84" s="40">
        <f>IF(ISERROR(AVERAGE(Calculations!Q85:AB85)),"",AVERAGE(Calculations!Q85:AB85))</f>
        <v>26.886666666666667</v>
      </c>
      <c r="P84" s="41">
        <f>IF(ISERROR(STDEV(Calculations!Q85:AB85)),"",IF(COUNT(Calculations!Q85:AB85)&lt;3,"N/A",STDEV(Calculations!Q85:AB85)))</f>
        <v>0.13868429375143099</v>
      </c>
    </row>
    <row r="85" spans="1:16" ht="15" customHeight="1" x14ac:dyDescent="0.25">
      <c r="A85" s="33" t="str">
        <f>'miRNA Table'!B85</f>
        <v>hsa-miR-32-5p</v>
      </c>
      <c r="B85" s="34">
        <v>83</v>
      </c>
      <c r="C85" s="49">
        <v>26.25</v>
      </c>
      <c r="D85" s="49">
        <v>26.23</v>
      </c>
      <c r="E85" s="49">
        <v>26.38</v>
      </c>
      <c r="F85" s="50"/>
      <c r="G85" s="50"/>
      <c r="H85" s="50"/>
      <c r="I85" s="50"/>
      <c r="J85" s="50"/>
      <c r="K85" s="50"/>
      <c r="L85" s="50"/>
      <c r="M85" s="50"/>
      <c r="N85" s="50"/>
      <c r="O85" s="40">
        <f>IF(ISERROR(AVERAGE(Calculations!Q86:AB86)),"",AVERAGE(Calculations!Q86:AB86))</f>
        <v>26.286666666666665</v>
      </c>
      <c r="P85" s="41">
        <f>IF(ISERROR(STDEV(Calculations!Q86:AB86)),"",IF(COUNT(Calculations!Q86:AB86)&lt;3,"N/A",STDEV(Calculations!Q86:AB86)))</f>
        <v>8.144527815247006E-2</v>
      </c>
    </row>
    <row r="86" spans="1:16" ht="15" customHeight="1" x14ac:dyDescent="0.25">
      <c r="A86" s="33" t="str">
        <f>'miRNA Table'!B86</f>
        <v>hsa-miR-181c-5p</v>
      </c>
      <c r="B86" s="34">
        <v>84</v>
      </c>
      <c r="C86" s="49">
        <v>22.3</v>
      </c>
      <c r="D86" s="49">
        <v>22.22</v>
      </c>
      <c r="E86" s="49">
        <v>22.28</v>
      </c>
      <c r="F86" s="50"/>
      <c r="G86" s="50"/>
      <c r="H86" s="50"/>
      <c r="I86" s="50"/>
      <c r="J86" s="50"/>
      <c r="K86" s="50"/>
      <c r="L86" s="50"/>
      <c r="M86" s="50"/>
      <c r="N86" s="50"/>
      <c r="O86" s="40">
        <f>IF(ISERROR(AVERAGE(Calculations!Q87:AB87)),"",AVERAGE(Calculations!Q87:AB87))</f>
        <v>22.266666666666666</v>
      </c>
      <c r="P86" s="41">
        <f>IF(ISERROR(STDEV(Calculations!Q87:AB87)),"",IF(COUNT(Calculations!Q87:AB87)&lt;3,"N/A",STDEV(Calculations!Q87:AB87)))</f>
        <v>4.1633319989323764E-2</v>
      </c>
    </row>
    <row r="87" spans="1:16" ht="15" customHeight="1" x14ac:dyDescent="0.25">
      <c r="A87" s="33" t="str">
        <f>'miRNA Table'!B87</f>
        <v>cel-miR-39-3p1</v>
      </c>
      <c r="B87" s="34">
        <v>85</v>
      </c>
      <c r="C87" s="49">
        <v>14.08</v>
      </c>
      <c r="D87" s="49">
        <v>14.02</v>
      </c>
      <c r="E87" s="49">
        <v>14.13</v>
      </c>
      <c r="F87" s="50"/>
      <c r="G87" s="50"/>
      <c r="H87" s="50"/>
      <c r="I87" s="50"/>
      <c r="J87" s="50"/>
      <c r="K87" s="50"/>
      <c r="L87" s="50"/>
      <c r="M87" s="50"/>
      <c r="N87" s="50"/>
      <c r="O87" s="40">
        <f>IF(ISERROR(AVERAGE(Calculations!Q88:AB88)),"",AVERAGE(Calculations!Q88:AB88))</f>
        <v>14.076666666666668</v>
      </c>
      <c r="P87" s="41">
        <f>IF(ISERROR(STDEV(Calculations!Q88:AB88)),"",IF(COUNT(Calculations!Q88:AB88)&lt;3,"N/A",STDEV(Calculations!Q88:AB88)))</f>
        <v>5.507570547286162E-2</v>
      </c>
    </row>
    <row r="88" spans="1:16" ht="15" customHeight="1" x14ac:dyDescent="0.25">
      <c r="A88" s="33" t="str">
        <f>'miRNA Table'!B88</f>
        <v>cel-miR-39-3p2</v>
      </c>
      <c r="B88" s="34">
        <v>86</v>
      </c>
      <c r="C88" s="49">
        <v>14.84</v>
      </c>
      <c r="D88" s="49">
        <v>14.04</v>
      </c>
      <c r="E88" s="49">
        <v>14.1</v>
      </c>
      <c r="F88" s="50"/>
      <c r="G88" s="50"/>
      <c r="H88" s="50"/>
      <c r="I88" s="50"/>
      <c r="J88" s="50"/>
      <c r="K88" s="50"/>
      <c r="L88" s="50"/>
      <c r="M88" s="50"/>
      <c r="N88" s="50"/>
      <c r="O88" s="40">
        <f>IF(ISERROR(AVERAGE(Calculations!Q89:AB89)),"",AVERAGE(Calculations!Q89:AB89))</f>
        <v>14.326666666666666</v>
      </c>
      <c r="P88" s="41">
        <f>IF(ISERROR(STDEV(Calculations!Q89:AB89)),"",IF(COUNT(Calculations!Q89:AB89)&lt;3,"N/A",STDEV(Calculations!Q89:AB89)))</f>
        <v>0.44557079497351887</v>
      </c>
    </row>
    <row r="89" spans="1:16" ht="15" customHeight="1" x14ac:dyDescent="0.25">
      <c r="A89" s="33" t="str">
        <f>'miRNA Table'!B89</f>
        <v>SNORD61</v>
      </c>
      <c r="B89" s="34">
        <v>87</v>
      </c>
      <c r="C89" s="49">
        <v>18.559999999999999</v>
      </c>
      <c r="D89" s="49">
        <v>18.350000000000001</v>
      </c>
      <c r="E89" s="49">
        <v>18.739999999999998</v>
      </c>
      <c r="F89" s="50"/>
      <c r="G89" s="50"/>
      <c r="H89" s="50"/>
      <c r="I89" s="50"/>
      <c r="J89" s="50"/>
      <c r="K89" s="50"/>
      <c r="L89" s="50"/>
      <c r="M89" s="50"/>
      <c r="N89" s="50"/>
      <c r="O89" s="40">
        <f>IF(ISERROR(AVERAGE(Calculations!Q90:AB90)),"",AVERAGE(Calculations!Q90:AB90))</f>
        <v>18.549999999999997</v>
      </c>
      <c r="P89" s="41">
        <f>IF(ISERROR(STDEV(Calculations!Q90:AB90)),"",IF(COUNT(Calculations!Q90:AB90)&lt;3,"N/A",STDEV(Calculations!Q90:AB90)))</f>
        <v>0.19519221295942982</v>
      </c>
    </row>
    <row r="90" spans="1:16" ht="15" customHeight="1" x14ac:dyDescent="0.25">
      <c r="A90" s="33" t="str">
        <f>'miRNA Table'!B90</f>
        <v>SNORD68</v>
      </c>
      <c r="B90" s="34">
        <v>88</v>
      </c>
      <c r="C90" s="49">
        <v>17.89</v>
      </c>
      <c r="D90" s="49">
        <v>17.77</v>
      </c>
      <c r="E90" s="49">
        <v>18.010000000000002</v>
      </c>
      <c r="F90" s="50"/>
      <c r="G90" s="50"/>
      <c r="H90" s="50"/>
      <c r="I90" s="50"/>
      <c r="J90" s="50"/>
      <c r="K90" s="50"/>
      <c r="L90" s="50"/>
      <c r="M90" s="50"/>
      <c r="N90" s="50"/>
      <c r="O90" s="40">
        <f>IF(ISERROR(AVERAGE(Calculations!Q91:AB91)),"",AVERAGE(Calculations!Q91:AB91))</f>
        <v>17.89</v>
      </c>
      <c r="P90" s="41">
        <f>IF(ISERROR(STDEV(Calculations!Q91:AB91)),"",IF(COUNT(Calculations!Q91:AB91)&lt;3,"N/A",STDEV(Calculations!Q91:AB91)))</f>
        <v>0.12000000000000099</v>
      </c>
    </row>
    <row r="91" spans="1:16" ht="15" customHeight="1" x14ac:dyDescent="0.25">
      <c r="A91" s="33" t="str">
        <f>'miRNA Table'!B91</f>
        <v>SNORD72</v>
      </c>
      <c r="B91" s="34">
        <v>89</v>
      </c>
      <c r="C91" s="49">
        <v>17.3</v>
      </c>
      <c r="D91" s="49">
        <v>17.13</v>
      </c>
      <c r="E91" s="49">
        <v>17.48</v>
      </c>
      <c r="F91" s="50"/>
      <c r="G91" s="50"/>
      <c r="H91" s="50"/>
      <c r="I91" s="50"/>
      <c r="J91" s="50"/>
      <c r="K91" s="50"/>
      <c r="L91" s="50"/>
      <c r="M91" s="50"/>
      <c r="N91" s="50"/>
      <c r="O91" s="40">
        <f>IF(ISERROR(AVERAGE(Calculations!Q92:AB92)),"",AVERAGE(Calculations!Q92:AB92))</f>
        <v>17.303333333333331</v>
      </c>
      <c r="P91" s="41">
        <f>IF(ISERROR(STDEV(Calculations!Q92:AB92)),"",IF(COUNT(Calculations!Q92:AB92)&lt;3,"N/A",STDEV(Calculations!Q92:AB92)))</f>
        <v>0.17502380790433505</v>
      </c>
    </row>
    <row r="92" spans="1:16" ht="15" customHeight="1" x14ac:dyDescent="0.25">
      <c r="A92" s="33" t="str">
        <f>'miRNA Table'!B92</f>
        <v>SNORD95</v>
      </c>
      <c r="B92" s="34">
        <v>90</v>
      </c>
      <c r="C92" s="49">
        <v>22.93</v>
      </c>
      <c r="D92" s="49">
        <v>22.79</v>
      </c>
      <c r="E92" s="49">
        <v>22.27</v>
      </c>
      <c r="F92" s="50"/>
      <c r="G92" s="50"/>
      <c r="H92" s="50"/>
      <c r="I92" s="50"/>
      <c r="J92" s="50"/>
      <c r="K92" s="50"/>
      <c r="L92" s="50"/>
      <c r="M92" s="50"/>
      <c r="N92" s="50"/>
      <c r="O92" s="40">
        <f>IF(ISERROR(AVERAGE(Calculations!Q93:AB93)),"",AVERAGE(Calculations!Q93:AB93))</f>
        <v>22.66333333333333</v>
      </c>
      <c r="P92" s="41">
        <f>IF(ISERROR(STDEV(Calculations!Q93:AB93)),"",IF(COUNT(Calculations!Q93:AB93)&lt;3,"N/A",STDEV(Calculations!Q93:AB93)))</f>
        <v>0.34775470281986598</v>
      </c>
    </row>
    <row r="93" spans="1:16" ht="15" customHeight="1" x14ac:dyDescent="0.25">
      <c r="A93" s="33" t="str">
        <f>'miRNA Table'!B93</f>
        <v>SNORD96A</v>
      </c>
      <c r="B93" s="34">
        <v>91</v>
      </c>
      <c r="C93" s="49">
        <v>21.25</v>
      </c>
      <c r="D93" s="49">
        <v>21.2</v>
      </c>
      <c r="E93" s="49">
        <v>21.44</v>
      </c>
      <c r="F93" s="50"/>
      <c r="G93" s="50"/>
      <c r="H93" s="50"/>
      <c r="I93" s="50"/>
      <c r="J93" s="50"/>
      <c r="K93" s="50"/>
      <c r="L93" s="50"/>
      <c r="M93" s="50"/>
      <c r="N93" s="50"/>
      <c r="O93" s="40">
        <f>IF(ISERROR(AVERAGE(Calculations!Q94:AB94)),"",AVERAGE(Calculations!Q94:AB94))</f>
        <v>21.296666666666667</v>
      </c>
      <c r="P93" s="41">
        <f>IF(ISERROR(STDEV(Calculations!Q94:AB94)),"",IF(COUNT(Calculations!Q94:AB94)&lt;3,"N/A",STDEV(Calculations!Q94:AB94)))</f>
        <v>0.12662279942148486</v>
      </c>
    </row>
    <row r="94" spans="1:16" ht="15" customHeight="1" x14ac:dyDescent="0.25">
      <c r="A94" s="33" t="str">
        <f>'miRNA Table'!B94</f>
        <v>RNU6-6P</v>
      </c>
      <c r="B94" s="34">
        <v>92</v>
      </c>
      <c r="C94" s="49">
        <v>21.19</v>
      </c>
      <c r="D94" s="49">
        <v>21.15</v>
      </c>
      <c r="E94" s="49">
        <v>21.43</v>
      </c>
      <c r="F94" s="50"/>
      <c r="G94" s="50"/>
      <c r="H94" s="50"/>
      <c r="I94" s="50"/>
      <c r="J94" s="50"/>
      <c r="K94" s="50"/>
      <c r="L94" s="50"/>
      <c r="M94" s="50"/>
      <c r="N94" s="50"/>
      <c r="O94" s="40">
        <f>IF(ISERROR(AVERAGE(Calculations!Q95:AB95)),"",AVERAGE(Calculations!Q95:AB95))</f>
        <v>21.256666666666668</v>
      </c>
      <c r="P94" s="41">
        <f>IF(ISERROR(STDEV(Calculations!Q95:AB95)),"",IF(COUNT(Calculations!Q95:AB95)&lt;3,"N/A",STDEV(Calculations!Q95:AB95)))</f>
        <v>0.15143755588800736</v>
      </c>
    </row>
    <row r="95" spans="1:16" ht="15" customHeight="1" x14ac:dyDescent="0.25">
      <c r="A95" s="33" t="str">
        <f>'miRNA Table'!B95</f>
        <v>miRTC1</v>
      </c>
      <c r="B95" s="34">
        <v>93</v>
      </c>
      <c r="C95" s="49">
        <v>21.36</v>
      </c>
      <c r="D95" s="49">
        <v>21.23</v>
      </c>
      <c r="E95" s="49">
        <v>21.56</v>
      </c>
      <c r="F95" s="50"/>
      <c r="G95" s="50"/>
      <c r="H95" s="50"/>
      <c r="I95" s="50"/>
      <c r="J95" s="50"/>
      <c r="K95" s="50"/>
      <c r="L95" s="50"/>
      <c r="M95" s="50"/>
      <c r="N95" s="50"/>
      <c r="O95" s="40">
        <f>IF(ISERROR(AVERAGE(Calculations!Q96:AB96)),"",AVERAGE(Calculations!Q96:AB96))</f>
        <v>21.383333333333336</v>
      </c>
      <c r="P95" s="41">
        <f>IF(ISERROR(STDEV(Calculations!Q96:AB96)),"",IF(COUNT(Calculations!Q96:AB96)&lt;3,"N/A",STDEV(Calculations!Q96:AB96)))</f>
        <v>0.16623276853055494</v>
      </c>
    </row>
    <row r="96" spans="1:16" ht="15" customHeight="1" x14ac:dyDescent="0.25">
      <c r="A96" s="33" t="str">
        <f>'miRNA Table'!B96</f>
        <v>miRTC2</v>
      </c>
      <c r="B96" s="34">
        <v>94</v>
      </c>
      <c r="C96" s="49">
        <v>17.510000000000002</v>
      </c>
      <c r="D96" s="49">
        <v>17.53</v>
      </c>
      <c r="E96" s="49">
        <v>17.61</v>
      </c>
      <c r="F96" s="50"/>
      <c r="G96" s="50"/>
      <c r="H96" s="50"/>
      <c r="I96" s="50"/>
      <c r="J96" s="50"/>
      <c r="K96" s="50"/>
      <c r="L96" s="50"/>
      <c r="M96" s="50"/>
      <c r="N96" s="50"/>
      <c r="O96" s="40">
        <f>IF(ISERROR(AVERAGE(Calculations!Q97:AB97)),"",AVERAGE(Calculations!Q97:AB97))</f>
        <v>17.55</v>
      </c>
      <c r="P96" s="41">
        <f>IF(ISERROR(STDEV(Calculations!Q97:AB97)),"",IF(COUNT(Calculations!Q97:AB97)&lt;3,"N/A",STDEV(Calculations!Q97:AB97)))</f>
        <v>5.2915026221290684E-2</v>
      </c>
    </row>
    <row r="97" spans="1:16" ht="15" customHeight="1" x14ac:dyDescent="0.25">
      <c r="A97" s="33" t="str">
        <f>'miRNA Table'!B97</f>
        <v>PPC1</v>
      </c>
      <c r="B97" s="34">
        <v>95</v>
      </c>
      <c r="C97" s="49">
        <v>17.64</v>
      </c>
      <c r="D97" s="49">
        <v>17.41</v>
      </c>
      <c r="E97" s="49">
        <v>17.54</v>
      </c>
      <c r="F97" s="51"/>
      <c r="G97" s="51"/>
      <c r="H97" s="51"/>
      <c r="I97" s="51"/>
      <c r="J97" s="51"/>
      <c r="K97" s="51"/>
      <c r="L97" s="51"/>
      <c r="M97" s="51"/>
      <c r="N97" s="51"/>
      <c r="O97" s="40">
        <f>IF(ISERROR(AVERAGE(Calculations!Q98:AB98)),"",AVERAGE(Calculations!Q98:AB98))</f>
        <v>17.529999999999998</v>
      </c>
      <c r="P97" s="41">
        <f>IF(ISERROR(STDEV(Calculations!Q98:AB98)),"",IF(COUNT(Calculations!Q98:AB98)&lt;3,"N/A",STDEV(Calculations!Q98:AB98)))</f>
        <v>0.11532562594670812</v>
      </c>
    </row>
    <row r="98" spans="1:16" ht="15" customHeight="1" x14ac:dyDescent="0.25">
      <c r="A98" s="33" t="str">
        <f>'miRNA Table'!B98</f>
        <v>PPC2</v>
      </c>
      <c r="B98" s="34">
        <v>96</v>
      </c>
      <c r="C98" s="49">
        <v>17.899999999999999</v>
      </c>
      <c r="D98" s="49">
        <v>17.93</v>
      </c>
      <c r="E98" s="49">
        <v>17.66</v>
      </c>
      <c r="F98" s="51"/>
      <c r="G98" s="51"/>
      <c r="H98" s="51"/>
      <c r="I98" s="51"/>
      <c r="J98" s="51"/>
      <c r="K98" s="51"/>
      <c r="L98" s="51"/>
      <c r="M98" s="51"/>
      <c r="N98" s="51"/>
      <c r="O98" s="40">
        <f>IF(ISERROR(AVERAGE(Calculations!Q99:AB99)),"",AVERAGE(Calculations!Q99:AB99))</f>
        <v>17.829999999999998</v>
      </c>
      <c r="P98" s="41">
        <f>IF(ISERROR(STDEV(Calculations!Q99:AB99)),"",IF(COUNT(Calculations!Q99:AB99)&lt;3,"N/A",STDEV(Calculations!Q99:AB99)))</f>
        <v>0.1479864858694869</v>
      </c>
    </row>
    <row r="100" spans="1:16" ht="15" customHeight="1" x14ac:dyDescent="0.25">
      <c r="A100" s="234" t="s">
        <v>131</v>
      </c>
      <c r="B100" s="235"/>
      <c r="C100" s="235"/>
      <c r="D100" s="235"/>
      <c r="E100" s="235"/>
      <c r="F100" s="235"/>
      <c r="G100" s="235"/>
      <c r="H100" s="235"/>
      <c r="I100" s="235"/>
      <c r="J100" s="235"/>
      <c r="K100" s="235"/>
      <c r="L100" s="235"/>
      <c r="M100" s="235"/>
      <c r="N100" s="235"/>
      <c r="O100" s="235"/>
      <c r="P100" s="236"/>
    </row>
    <row r="101" spans="1:16" ht="15" customHeight="1" x14ac:dyDescent="0.25">
      <c r="A101" s="42"/>
      <c r="B101" s="42"/>
      <c r="C101" s="42"/>
      <c r="D101" s="42"/>
      <c r="E101" s="42"/>
      <c r="F101" s="42"/>
      <c r="G101" s="42"/>
      <c r="H101" s="42"/>
      <c r="I101" s="42"/>
      <c r="J101" s="42"/>
      <c r="K101" s="42"/>
      <c r="L101" s="42"/>
      <c r="M101" s="42"/>
      <c r="N101" s="42"/>
    </row>
    <row r="102" spans="1:16" ht="15" customHeight="1" x14ac:dyDescent="0.25">
      <c r="B102" s="20"/>
    </row>
    <row r="103" spans="1:16" ht="15" customHeight="1" x14ac:dyDescent="0.25">
      <c r="B103" s="20"/>
    </row>
    <row r="105" spans="1:16" ht="15" customHeight="1" x14ac:dyDescent="0.25">
      <c r="C105" s="43"/>
    </row>
    <row r="106" spans="1:16" ht="15" customHeight="1" x14ac:dyDescent="0.25">
      <c r="C106" s="43"/>
    </row>
    <row r="107" spans="1:16" ht="15" customHeight="1" x14ac:dyDescent="0.25">
      <c r="C107" s="43"/>
    </row>
    <row r="108" spans="1:16" ht="15" customHeight="1" x14ac:dyDescent="0.25">
      <c r="C108" s="43"/>
    </row>
    <row r="109" spans="1:16" ht="15" customHeight="1" x14ac:dyDescent="0.25">
      <c r="C109" s="43"/>
    </row>
  </sheetData>
  <mergeCells count="4">
    <mergeCell ref="A1:A2"/>
    <mergeCell ref="B1:B2"/>
    <mergeCell ref="C1:N1"/>
    <mergeCell ref="A100:P100"/>
  </mergeCells>
  <conditionalFormatting sqref="C3:O98">
    <cfRule type="cellIs" dxfId="7"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BCF39FA2-89D8-4060-A75C-689FBA5AA69B}">
            <xm:f>Calculations!$C$108</xm:f>
            <x14:dxf>
              <font>
                <b/>
                <i val="0"/>
                <condense val="0"/>
                <extend val="0"/>
                <color indexed="10"/>
              </font>
            </x14:dxf>
          </x14:cfRule>
          <xm:sqref>C3:O98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5"/>
  <sheetViews>
    <sheetView workbookViewId="0">
      <selection activeCell="A3" sqref="A3"/>
    </sheetView>
  </sheetViews>
  <sheetFormatPr defaultColWidth="6.59765625" defaultRowHeight="15" customHeight="1" x14ac:dyDescent="0.25"/>
  <cols>
    <col min="1" max="1" width="20.59765625" style="54" customWidth="1"/>
    <col min="2" max="14" width="8.59765625" style="62" customWidth="1"/>
    <col min="15" max="15" width="6.59765625" style="62"/>
    <col min="16" max="16" width="20.59765625" style="62" customWidth="1"/>
    <col min="17" max="29" width="8.59765625" style="62" customWidth="1"/>
    <col min="30" max="16384" width="6.59765625" style="62"/>
  </cols>
  <sheetData>
    <row r="1" spans="1:29" s="37" customFormat="1" ht="15" customHeight="1" x14ac:dyDescent="0.25">
      <c r="A1" s="247" t="s">
        <v>382</v>
      </c>
      <c r="B1" s="190" t="s">
        <v>19</v>
      </c>
      <c r="C1" s="207" t="str">
        <f>Results!C2</f>
        <v>Test Group</v>
      </c>
      <c r="D1" s="210"/>
      <c r="E1" s="210"/>
      <c r="F1" s="210"/>
      <c r="G1" s="210"/>
      <c r="H1" s="210"/>
      <c r="I1" s="210"/>
      <c r="J1" s="210"/>
      <c r="K1" s="210"/>
      <c r="L1" s="210"/>
      <c r="M1" s="210"/>
      <c r="N1" s="211"/>
      <c r="O1" s="62"/>
      <c r="P1" s="247" t="s">
        <v>382</v>
      </c>
      <c r="Q1" s="190" t="s">
        <v>19</v>
      </c>
      <c r="R1" s="245" t="str">
        <f>Results!D2</f>
        <v>Control Group</v>
      </c>
      <c r="S1" s="246"/>
      <c r="T1" s="246"/>
      <c r="U1" s="246"/>
      <c r="V1" s="246"/>
      <c r="W1" s="246"/>
      <c r="X1" s="246"/>
      <c r="Y1" s="246"/>
      <c r="Z1" s="246"/>
      <c r="AA1" s="246"/>
      <c r="AB1" s="246"/>
      <c r="AC1" s="246"/>
    </row>
    <row r="2" spans="1:29" ht="15" customHeight="1" x14ac:dyDescent="0.25">
      <c r="A2" s="248"/>
      <c r="B2" s="190"/>
      <c r="C2" s="64" t="s">
        <v>266</v>
      </c>
      <c r="D2" s="64" t="s">
        <v>267</v>
      </c>
      <c r="E2" s="64" t="s">
        <v>268</v>
      </c>
      <c r="F2" s="64" t="s">
        <v>269</v>
      </c>
      <c r="G2" s="64" t="s">
        <v>270</v>
      </c>
      <c r="H2" s="64" t="s">
        <v>271</v>
      </c>
      <c r="I2" s="64" t="s">
        <v>272</v>
      </c>
      <c r="J2" s="64" t="s">
        <v>273</v>
      </c>
      <c r="K2" s="64" t="s">
        <v>274</v>
      </c>
      <c r="L2" s="64" t="s">
        <v>275</v>
      </c>
      <c r="M2" s="64" t="s">
        <v>388</v>
      </c>
      <c r="N2" s="64" t="s">
        <v>389</v>
      </c>
      <c r="P2" s="248"/>
      <c r="Q2" s="190"/>
      <c r="R2" s="61" t="s">
        <v>266</v>
      </c>
      <c r="S2" s="61" t="s">
        <v>267</v>
      </c>
      <c r="T2" s="61" t="s">
        <v>268</v>
      </c>
      <c r="U2" s="61" t="s">
        <v>269</v>
      </c>
      <c r="V2" s="61" t="s">
        <v>270</v>
      </c>
      <c r="W2" s="61" t="s">
        <v>271</v>
      </c>
      <c r="X2" s="61" t="s">
        <v>272</v>
      </c>
      <c r="Y2" s="61" t="s">
        <v>273</v>
      </c>
      <c r="Z2" s="61" t="s">
        <v>274</v>
      </c>
      <c r="AA2" s="61" t="s">
        <v>275</v>
      </c>
      <c r="AB2" s="61" t="s">
        <v>388</v>
      </c>
      <c r="AC2" s="61" t="s">
        <v>389</v>
      </c>
    </row>
    <row r="3" spans="1:29" ht="15" customHeight="1" x14ac:dyDescent="0.25">
      <c r="A3" s="80" t="str">
        <f>IF(AND('miRNA Table'!$D$4="YES",'miRNA Table'!$D$6="YES"),"",IF(ISNUMBER(MATCH('Array Content'!A2,'miRNA Table'!$B$3:$B$98,0)),'Array Content'!A2,""))</f>
        <v>RNU6-6P</v>
      </c>
      <c r="B3" s="34">
        <f>IF(A3="","",IF(VLOOKUP($A3,'Test Sample Data'!$A$3:$L$98,2,FALSE)=0,"",VLOOKUP($A3,'Test Sample Data'!$A$3:$L$98,2,FALSE)))</f>
        <v>92</v>
      </c>
      <c r="C3" s="163">
        <f>IF(A3="","",IF(VLOOKUP($A3,Calculations!$A$4:$AZ$99,29,FALSE)=0,"",VLOOKUP($A3,Calculations!$A$4:$AZ$99,29,FALSE)))</f>
        <v>19.98</v>
      </c>
      <c r="D3" s="163">
        <f>IF(A3="","",IF(VLOOKUP($A3,Calculations!$A$4:$AZ$99,30,FALSE)=0,"",VLOOKUP($A3,Calculations!$A$4:$AZ$99,30,FALSE)))</f>
        <v>20.23</v>
      </c>
      <c r="E3" s="163">
        <f>IF(A3="","",IF(VLOOKUP($A3,Calculations!$A$4:$AZ$99,31,FALSE)=0,"",VLOOKUP($A3,Calculations!$A$4:$AZ$99,31,FALSE)))</f>
        <v>20.09</v>
      </c>
      <c r="F3" s="163" t="str">
        <f>IF(A3="","",IF(VLOOKUP($A3,Calculations!$A$4:$AZ$99,32,FALSE)=0,"",VLOOKUP($A3,Calculations!$A$4:$AZ$99,32,FALSE)))</f>
        <v/>
      </c>
      <c r="G3" s="163" t="str">
        <f>IF(A3="","",IF(VLOOKUP($A3,Calculations!$A$4:$AZ$99,33,FALSE)=0,"",VLOOKUP($A3,Calculations!$A$4:$AZ$99,33,FALSE)))</f>
        <v/>
      </c>
      <c r="H3" s="163" t="str">
        <f>IF(A3="","",IF(VLOOKUP($A3,Calculations!$A$4:$AZ$99,34,FALSE)=0,"",VLOOKUP($A3,Calculations!$A$4:$AZ$99,34,FALSE)))</f>
        <v/>
      </c>
      <c r="I3" s="163" t="str">
        <f>IF(A3="","",IF(VLOOKUP($A3,Calculations!$A$4:$AZ$99,35,FALSE)=0,"",VLOOKUP($A3,Calculations!$A$4:$AZ$99,35,FALSE)))</f>
        <v/>
      </c>
      <c r="J3" s="163" t="str">
        <f>IF(A3="","",IF(VLOOKUP($A3,Calculations!$A$4:$AZ$99,36,FALSE)=0,"",VLOOKUP($A3,Calculations!$A$4:$AZ$99,36,FALSE)))</f>
        <v/>
      </c>
      <c r="K3" s="163" t="str">
        <f>IF(A3="","",IF(VLOOKUP($A3,Calculations!$A$4:$AZ$99,37,FALSE)=0,"",VLOOKUP($A3,Calculations!$A$4:$AZ$99,37,FALSE)))</f>
        <v/>
      </c>
      <c r="L3" s="163" t="str">
        <f>IF(A3="","",IF(VLOOKUP($A3,Calculations!$A$4:$AZ$99,38,FALSE)=0,"",VLOOKUP($A3,Calculations!$A$4:$AZ$99,38,FALSE)))</f>
        <v/>
      </c>
      <c r="M3" s="163" t="str">
        <f>IF(A3="","",IF(VLOOKUP($A3,Calculations!$A$4:$AZ$99,39,FALSE)=0,"",VLOOKUP($A3,Calculations!$A$4:$AZ$99,39,FALSE)))</f>
        <v/>
      </c>
      <c r="N3" s="163" t="str">
        <f>IF(A3="","",IF(VLOOKUP($A3,Calculations!$A$4:$AZ$99,40,FALSE)=0,"",VLOOKUP($A3,Calculations!$A$4:$AZ$99,40,FALSE)))</f>
        <v/>
      </c>
      <c r="P3" s="81" t="str">
        <f t="shared" ref="P3:P22" si="0">IF(A3=0,"",A3)</f>
        <v>RNU6-6P</v>
      </c>
      <c r="Q3" s="81">
        <f t="shared" ref="Q3:Q22" si="1">IF(B3=0,"",B3)</f>
        <v>92</v>
      </c>
      <c r="R3" s="12">
        <f>IF($A3="","",IF(VLOOKUP($A3,Calculations!$A$4:$AZ$99,41,FALSE)=0,"",VLOOKUP($A3,Calculations!$A$4:$AZ$99,41,FALSE)))</f>
        <v>21.19</v>
      </c>
      <c r="S3" s="12">
        <f>IF($A3="","",IF(VLOOKUP($A3,Calculations!$A$4:$AZ$99,42,FALSE)=0,"",VLOOKUP($A3,Calculations!$A$4:$AZ$99,42,FALSE)))</f>
        <v>21.15</v>
      </c>
      <c r="T3" s="12">
        <f>IF($A3="","",IF(VLOOKUP($A3,Calculations!$A$4:$AZ$99,43,FALSE)=0,"",VLOOKUP($A3,Calculations!$A$4:$AZ$99,43,FALSE)))</f>
        <v>21.43</v>
      </c>
      <c r="U3" s="12" t="str">
        <f>IF($A3="","",IF(VLOOKUP($A3,Calculations!$A$4:$AZ$99,44,FALSE)=0,"",VLOOKUP($A3,Calculations!$A$4:$AZ$99,44,FALSE)))</f>
        <v/>
      </c>
      <c r="V3" s="12" t="str">
        <f>IF($A3="","",IF(VLOOKUP($A3,Calculations!$A$4:$AZ$99,45,FALSE)=0,"",VLOOKUP($A3,Calculations!$A$4:$AZ$99,45,FALSE)))</f>
        <v/>
      </c>
      <c r="W3" s="12" t="str">
        <f>IF($A3="","",IF(VLOOKUP($A3,Calculations!$A$4:$AZ$99,46,FALSE)=0,"",VLOOKUP($A3,Calculations!$A$4:$AZ$99,46,FALSE)))</f>
        <v/>
      </c>
      <c r="X3" s="12" t="str">
        <f>IF($A3="","",IF(VLOOKUP($A3,Calculations!$A$4:$AZ$99,47,FALSE)=0,"",VLOOKUP($A3,Calculations!$A$4:$AZ$99,47,FALSE)))</f>
        <v/>
      </c>
      <c r="Y3" s="12" t="str">
        <f>IF($A3="","",IF(VLOOKUP($A3,Calculations!$A$4:$AZ$99,48,FALSE)=0,"",VLOOKUP($A3,Calculations!$A$4:$AZ$99,48,FALSE)))</f>
        <v/>
      </c>
      <c r="Z3" s="12" t="str">
        <f>IF($A3="","",IF(VLOOKUP($A3,Calculations!$A$4:$AZ$99,49,FALSE)=0,"",VLOOKUP($A3,Calculations!$A$4:$AZ$99,49,FALSE)))</f>
        <v/>
      </c>
      <c r="AA3" s="12" t="str">
        <f>IF($A3="","",IF(VLOOKUP($A3,Calculations!$A$4:$AZ$99,50,FALSE)=0,"",VLOOKUP($A3,Calculations!$A$4:$AZ$99,50,FALSE)))</f>
        <v/>
      </c>
      <c r="AB3" s="12" t="str">
        <f>IF($A3="","",IF(VLOOKUP($A3,Calculations!$A$4:$AZ$99,51,FALSE)=0,"",VLOOKUP($A3,Calculations!$A$4:$AZ$99,51,FALSE)))</f>
        <v/>
      </c>
      <c r="AC3" s="12" t="str">
        <f>IF($A3="","",IF(VLOOKUP($A3,Calculations!$A$4:$AZ$99,52,FALSE)=0,"",VLOOKUP($A3,Calculations!$A$4:$AZ$99,52,FALSE)))</f>
        <v/>
      </c>
    </row>
    <row r="4" spans="1:29" ht="15" customHeight="1" x14ac:dyDescent="0.25">
      <c r="A4" s="80" t="str">
        <f>IF(AND('miRNA Table'!$D$4="YES",'miRNA Table'!$D$6="YES"),"",IF(ISNUMBER(MATCH('Array Content'!A3,'miRNA Table'!$B$3:$B$98,0)),'Array Content'!A3,""))</f>
        <v/>
      </c>
      <c r="B4" s="34" t="str">
        <f>IF(A4="","",IF(VLOOKUP($A4,'Test Sample Data'!$A$3:$L$98,2,FALSE)=0,"",VLOOKUP($A4,'Test Sample Data'!$A$3:$L$98,2,FALSE)))</f>
        <v/>
      </c>
      <c r="C4" s="163" t="str">
        <f>IF(A4="","",IF(VLOOKUP($A4,Calculations!$A$4:$AZ$99,29,FALSE)=0,"",VLOOKUP($A4,Calculations!$A$4:$AZ$99,29,FALSE)))</f>
        <v/>
      </c>
      <c r="D4" s="163" t="str">
        <f>IF(A4="","",IF(VLOOKUP($A4,Calculations!$A$4:$AZ$99,30,FALSE)=0,"",VLOOKUP($A4,Calculations!$A$4:$AZ$99,30,FALSE)))</f>
        <v/>
      </c>
      <c r="E4" s="163" t="str">
        <f>IF(A4="","",IF(VLOOKUP($A4,Calculations!$A$4:$AZ$99,31,FALSE)=0,"",VLOOKUP($A4,Calculations!$A$4:$AZ$99,31,FALSE)))</f>
        <v/>
      </c>
      <c r="F4" s="163" t="str">
        <f>IF(A4="","",IF(VLOOKUP($A4,Calculations!$A$4:$AZ$99,32,FALSE)=0,"",VLOOKUP($A4,Calculations!$A$4:$AZ$99,32,FALSE)))</f>
        <v/>
      </c>
      <c r="G4" s="163" t="str">
        <f>IF(A4="","",IF(VLOOKUP($A4,Calculations!$A$4:$AZ$99,33,FALSE)=0,"",VLOOKUP($A4,Calculations!$A$4:$AZ$99,33,FALSE)))</f>
        <v/>
      </c>
      <c r="H4" s="163" t="str">
        <f>IF(A4="","",IF(VLOOKUP($A4,Calculations!$A$4:$AZ$99,34,FALSE)=0,"",VLOOKUP($A4,Calculations!$A$4:$AZ$99,34,FALSE)))</f>
        <v/>
      </c>
      <c r="I4" s="163" t="str">
        <f>IF(A4="","",IF(VLOOKUP($A4,Calculations!$A$4:$AZ$99,35,FALSE)=0,"",VLOOKUP($A4,Calculations!$A$4:$AZ$99,35,FALSE)))</f>
        <v/>
      </c>
      <c r="J4" s="163" t="str">
        <f>IF(A4="","",IF(VLOOKUP($A4,Calculations!$A$4:$AZ$99,36,FALSE)=0,"",VLOOKUP($A4,Calculations!$A$4:$AZ$99,36,FALSE)))</f>
        <v/>
      </c>
      <c r="K4" s="163" t="str">
        <f>IF(A4="","",IF(VLOOKUP($A4,Calculations!$A$4:$AZ$99,37,FALSE)=0,"",VLOOKUP($A4,Calculations!$A$4:$AZ$99,37,FALSE)))</f>
        <v/>
      </c>
      <c r="L4" s="163" t="str">
        <f>IF(A4="","",IF(VLOOKUP($A4,Calculations!$A$4:$AZ$99,38,FALSE)=0,"",VLOOKUP($A4,Calculations!$A$4:$AZ$99,38,FALSE)))</f>
        <v/>
      </c>
      <c r="M4" s="163" t="str">
        <f>IF(A4="","",IF(VLOOKUP($A4,Calculations!$A$4:$AZ$99,39,FALSE)=0,"",VLOOKUP($A4,Calculations!$A$4:$AZ$99,39,FALSE)))</f>
        <v/>
      </c>
      <c r="N4" s="163" t="str">
        <f>IF(A4="","",IF(VLOOKUP($A4,Calculations!$A$4:$AZ$99,40,FALSE)=0,"",VLOOKUP($A4,Calculations!$A$4:$AZ$99,40,FALSE)))</f>
        <v/>
      </c>
      <c r="P4" s="81" t="str">
        <f t="shared" si="0"/>
        <v/>
      </c>
      <c r="Q4" s="81" t="str">
        <f t="shared" si="1"/>
        <v/>
      </c>
      <c r="R4" s="12" t="str">
        <f>IF($A4="","",IF(VLOOKUP($A4,Calculations!$A$4:$AZ$99,41,FALSE)=0,"",VLOOKUP($A4,Calculations!$A$4:$AZ$99,41,FALSE)))</f>
        <v/>
      </c>
      <c r="S4" s="12" t="str">
        <f>IF($A4="","",IF(VLOOKUP($A4,Calculations!$A$4:$AZ$99,42,FALSE)=0,"",VLOOKUP($A4,Calculations!$A$4:$AZ$99,42,FALSE)))</f>
        <v/>
      </c>
      <c r="T4" s="12" t="str">
        <f>IF($A4="","",IF(VLOOKUP($A4,Calculations!$A$4:$AZ$99,43,FALSE)=0,"",VLOOKUP($A4,Calculations!$A$4:$AZ$99,43,FALSE)))</f>
        <v/>
      </c>
      <c r="U4" s="12" t="str">
        <f>IF($A4="","",IF(VLOOKUP($A4,Calculations!$A$4:$AZ$99,44,FALSE)=0,"",VLOOKUP($A4,Calculations!$A$4:$AZ$99,44,FALSE)))</f>
        <v/>
      </c>
      <c r="V4" s="12" t="str">
        <f>IF($A4="","",IF(VLOOKUP($A4,Calculations!$A$4:$AZ$99,45,FALSE)=0,"",VLOOKUP($A4,Calculations!$A$4:$AZ$99,45,FALSE)))</f>
        <v/>
      </c>
      <c r="W4" s="12" t="str">
        <f>IF($A4="","",IF(VLOOKUP($A4,Calculations!$A$4:$AZ$99,46,FALSE)=0,"",VLOOKUP($A4,Calculations!$A$4:$AZ$99,46,FALSE)))</f>
        <v/>
      </c>
      <c r="X4" s="12" t="str">
        <f>IF($A4="","",IF(VLOOKUP($A4,Calculations!$A$4:$AZ$99,47,FALSE)=0,"",VLOOKUP($A4,Calculations!$A$4:$AZ$99,47,FALSE)))</f>
        <v/>
      </c>
      <c r="Y4" s="12" t="str">
        <f>IF($A4="","",IF(VLOOKUP($A4,Calculations!$A$4:$AZ$99,48,FALSE)=0,"",VLOOKUP($A4,Calculations!$A$4:$AZ$99,48,FALSE)))</f>
        <v/>
      </c>
      <c r="Z4" s="12" t="str">
        <f>IF($A4="","",IF(VLOOKUP($A4,Calculations!$A$4:$AZ$99,49,FALSE)=0,"",VLOOKUP($A4,Calculations!$A$4:$AZ$99,49,FALSE)))</f>
        <v/>
      </c>
      <c r="AA4" s="12" t="str">
        <f>IF($A4="","",IF(VLOOKUP($A4,Calculations!$A$4:$AZ$99,50,FALSE)=0,"",VLOOKUP($A4,Calculations!$A$4:$AZ$99,50,FALSE)))</f>
        <v/>
      </c>
      <c r="AB4" s="12" t="str">
        <f>IF($A4="","",IF(VLOOKUP($A4,Calculations!$A$4:$AZ$99,51,FALSE)=0,"",VLOOKUP($A4,Calculations!$A$4:$AZ$99,51,FALSE)))</f>
        <v/>
      </c>
      <c r="AC4" s="12" t="str">
        <f>IF($A4="","",IF(VLOOKUP($A4,Calculations!$A$4:$AZ$99,52,FALSE)=0,"",VLOOKUP($A4,Calculations!$A$4:$AZ$99,52,FALSE)))</f>
        <v/>
      </c>
    </row>
    <row r="5" spans="1:29" ht="15" customHeight="1" x14ac:dyDescent="0.25">
      <c r="A5" s="80" t="str">
        <f>IF(AND('miRNA Table'!$D$4="YES",'miRNA Table'!$D$6="YES"),"",IF(ISNUMBER(MATCH('Array Content'!A4,'miRNA Table'!$B$3:$B$98,0)),'Array Content'!A4,""))</f>
        <v>SNORD61</v>
      </c>
      <c r="B5" s="34">
        <f>IF(A5="","",IF(VLOOKUP($A5,'Test Sample Data'!$A$3:$L$98,2,FALSE)=0,"",VLOOKUP($A5,'Test Sample Data'!$A$3:$L$98,2,FALSE)))</f>
        <v>87</v>
      </c>
      <c r="C5" s="163">
        <f>IF(A5="","",IF(VLOOKUP($A5,Calculations!$A$4:$AZ$99,29,FALSE)=0,"",VLOOKUP($A5,Calculations!$A$4:$AZ$99,29,FALSE)))</f>
        <v>18.920000000000002</v>
      </c>
      <c r="D5" s="163">
        <f>IF(A5="","",IF(VLOOKUP($A5,Calculations!$A$4:$AZ$99,30,FALSE)=0,"",VLOOKUP($A5,Calculations!$A$4:$AZ$99,30,FALSE)))</f>
        <v>18.96</v>
      </c>
      <c r="E5" s="163">
        <f>IF(A5="","",IF(VLOOKUP($A5,Calculations!$A$4:$AZ$99,31,FALSE)=0,"",VLOOKUP($A5,Calculations!$A$4:$AZ$99,31,FALSE)))</f>
        <v>18.850000000000001</v>
      </c>
      <c r="F5" s="163" t="str">
        <f>IF(A5="","",IF(VLOOKUP($A5,Calculations!$A$4:$AZ$99,32,FALSE)=0,"",VLOOKUP($A5,Calculations!$A$4:$AZ$99,32,FALSE)))</f>
        <v/>
      </c>
      <c r="G5" s="163" t="str">
        <f>IF(A5="","",IF(VLOOKUP($A5,Calculations!$A$4:$AZ$99,33,FALSE)=0,"",VLOOKUP($A5,Calculations!$A$4:$AZ$99,33,FALSE)))</f>
        <v/>
      </c>
      <c r="H5" s="163" t="str">
        <f>IF(A5="","",IF(VLOOKUP($A5,Calculations!$A$4:$AZ$99,34,FALSE)=0,"",VLOOKUP($A5,Calculations!$A$4:$AZ$99,34,FALSE)))</f>
        <v/>
      </c>
      <c r="I5" s="163" t="str">
        <f>IF(A5="","",IF(VLOOKUP($A5,Calculations!$A$4:$AZ$99,35,FALSE)=0,"",VLOOKUP($A5,Calculations!$A$4:$AZ$99,35,FALSE)))</f>
        <v/>
      </c>
      <c r="J5" s="163" t="str">
        <f>IF(A5="","",IF(VLOOKUP($A5,Calculations!$A$4:$AZ$99,36,FALSE)=0,"",VLOOKUP($A5,Calculations!$A$4:$AZ$99,36,FALSE)))</f>
        <v/>
      </c>
      <c r="K5" s="163" t="str">
        <f>IF(A5="","",IF(VLOOKUP($A5,Calculations!$A$4:$AZ$99,37,FALSE)=0,"",VLOOKUP($A5,Calculations!$A$4:$AZ$99,37,FALSE)))</f>
        <v/>
      </c>
      <c r="L5" s="163" t="str">
        <f>IF(A5="","",IF(VLOOKUP($A5,Calculations!$A$4:$AZ$99,38,FALSE)=0,"",VLOOKUP($A5,Calculations!$A$4:$AZ$99,38,FALSE)))</f>
        <v/>
      </c>
      <c r="M5" s="163" t="str">
        <f>IF(A5="","",IF(VLOOKUP($A5,Calculations!$A$4:$AZ$99,39,FALSE)=0,"",VLOOKUP($A5,Calculations!$A$4:$AZ$99,39,FALSE)))</f>
        <v/>
      </c>
      <c r="N5" s="163" t="str">
        <f>IF(A5="","",IF(VLOOKUP($A5,Calculations!$A$4:$AZ$99,40,FALSE)=0,"",VLOOKUP($A5,Calculations!$A$4:$AZ$99,40,FALSE)))</f>
        <v/>
      </c>
      <c r="P5" s="81" t="str">
        <f t="shared" si="0"/>
        <v>SNORD61</v>
      </c>
      <c r="Q5" s="81">
        <f t="shared" si="1"/>
        <v>87</v>
      </c>
      <c r="R5" s="12">
        <f>IF($A5="","",IF(VLOOKUP($A5,Calculations!$A$4:$AZ$99,41,FALSE)=0,"",VLOOKUP($A5,Calculations!$A$4:$AZ$99,41,FALSE)))</f>
        <v>18.559999999999999</v>
      </c>
      <c r="S5" s="12">
        <f>IF($A5="","",IF(VLOOKUP($A5,Calculations!$A$4:$AZ$99,42,FALSE)=0,"",VLOOKUP($A5,Calculations!$A$4:$AZ$99,42,FALSE)))</f>
        <v>18.350000000000001</v>
      </c>
      <c r="T5" s="12">
        <f>IF($A5="","",IF(VLOOKUP($A5,Calculations!$A$4:$AZ$99,43,FALSE)=0,"",VLOOKUP($A5,Calculations!$A$4:$AZ$99,43,FALSE)))</f>
        <v>18.739999999999998</v>
      </c>
      <c r="U5" s="12" t="str">
        <f>IF($A5="","",IF(VLOOKUP($A5,Calculations!$A$4:$AZ$99,44,FALSE)=0,"",VLOOKUP($A5,Calculations!$A$4:$AZ$99,44,FALSE)))</f>
        <v/>
      </c>
      <c r="V5" s="12" t="str">
        <f>IF($A5="","",IF(VLOOKUP($A5,Calculations!$A$4:$AZ$99,45,FALSE)=0,"",VLOOKUP($A5,Calculations!$A$4:$AZ$99,45,FALSE)))</f>
        <v/>
      </c>
      <c r="W5" s="12" t="str">
        <f>IF($A5="","",IF(VLOOKUP($A5,Calculations!$A$4:$AZ$99,46,FALSE)=0,"",VLOOKUP($A5,Calculations!$A$4:$AZ$99,46,FALSE)))</f>
        <v/>
      </c>
      <c r="X5" s="12" t="str">
        <f>IF($A5="","",IF(VLOOKUP($A5,Calculations!$A$4:$AZ$99,47,FALSE)=0,"",VLOOKUP($A5,Calculations!$A$4:$AZ$99,47,FALSE)))</f>
        <v/>
      </c>
      <c r="Y5" s="12" t="str">
        <f>IF($A5="","",IF(VLOOKUP($A5,Calculations!$A$4:$AZ$99,48,FALSE)=0,"",VLOOKUP($A5,Calculations!$A$4:$AZ$99,48,FALSE)))</f>
        <v/>
      </c>
      <c r="Z5" s="12" t="str">
        <f>IF($A5="","",IF(VLOOKUP($A5,Calculations!$A$4:$AZ$99,49,FALSE)=0,"",VLOOKUP($A5,Calculations!$A$4:$AZ$99,49,FALSE)))</f>
        <v/>
      </c>
      <c r="AA5" s="12" t="str">
        <f>IF($A5="","",IF(VLOOKUP($A5,Calculations!$A$4:$AZ$99,50,FALSE)=0,"",VLOOKUP($A5,Calculations!$A$4:$AZ$99,50,FALSE)))</f>
        <v/>
      </c>
      <c r="AB5" s="12" t="str">
        <f>IF($A5="","",IF(VLOOKUP($A5,Calculations!$A$4:$AZ$99,51,FALSE)=0,"",VLOOKUP($A5,Calculations!$A$4:$AZ$99,51,FALSE)))</f>
        <v/>
      </c>
      <c r="AC5" s="12" t="str">
        <f>IF($A5="","",IF(VLOOKUP($A5,Calculations!$A$4:$AZ$99,52,FALSE)=0,"",VLOOKUP($A5,Calculations!$A$4:$AZ$99,52,FALSE)))</f>
        <v/>
      </c>
    </row>
    <row r="6" spans="1:29" ht="15" customHeight="1" x14ac:dyDescent="0.25">
      <c r="A6" s="80" t="str">
        <f>IF(AND('miRNA Table'!$D$4="YES",'miRNA Table'!$D$6="YES"),"",IF(ISNUMBER(MATCH('Array Content'!A5,'miRNA Table'!$B$3:$B$98,0)),'Array Content'!A5,""))</f>
        <v>SNORD68</v>
      </c>
      <c r="B6" s="34">
        <f>IF(A6="","",IF(VLOOKUP($A6,'Test Sample Data'!$A$3:$L$98,2,FALSE)=0,"",VLOOKUP($A6,'Test Sample Data'!$A$3:$L$98,2,FALSE)))</f>
        <v>88</v>
      </c>
      <c r="C6" s="163">
        <f>IF(A6="","",IF(VLOOKUP($A6,Calculations!$A$4:$AZ$99,29,FALSE)=0,"",VLOOKUP($A6,Calculations!$A$4:$AZ$99,29,FALSE)))</f>
        <v>18.2</v>
      </c>
      <c r="D6" s="163">
        <f>IF(A6="","",IF(VLOOKUP($A6,Calculations!$A$4:$AZ$99,30,FALSE)=0,"",VLOOKUP($A6,Calculations!$A$4:$AZ$99,30,FALSE)))</f>
        <v>18.309999999999999</v>
      </c>
      <c r="E6" s="163">
        <f>IF(A6="","",IF(VLOOKUP($A6,Calculations!$A$4:$AZ$99,31,FALSE)=0,"",VLOOKUP($A6,Calculations!$A$4:$AZ$99,31,FALSE)))</f>
        <v>18.2</v>
      </c>
      <c r="F6" s="163" t="str">
        <f>IF(A6="","",IF(VLOOKUP($A6,Calculations!$A$4:$AZ$99,32,FALSE)=0,"",VLOOKUP($A6,Calculations!$A$4:$AZ$99,32,FALSE)))</f>
        <v/>
      </c>
      <c r="G6" s="163" t="str">
        <f>IF(A6="","",IF(VLOOKUP($A6,Calculations!$A$4:$AZ$99,33,FALSE)=0,"",VLOOKUP($A6,Calculations!$A$4:$AZ$99,33,FALSE)))</f>
        <v/>
      </c>
      <c r="H6" s="163" t="str">
        <f>IF(A6="","",IF(VLOOKUP($A6,Calculations!$A$4:$AZ$99,34,FALSE)=0,"",VLOOKUP($A6,Calculations!$A$4:$AZ$99,34,FALSE)))</f>
        <v/>
      </c>
      <c r="I6" s="163" t="str">
        <f>IF(A6="","",IF(VLOOKUP($A6,Calculations!$A$4:$AZ$99,35,FALSE)=0,"",VLOOKUP($A6,Calculations!$A$4:$AZ$99,35,FALSE)))</f>
        <v/>
      </c>
      <c r="J6" s="163" t="str">
        <f>IF(A6="","",IF(VLOOKUP($A6,Calculations!$A$4:$AZ$99,36,FALSE)=0,"",VLOOKUP($A6,Calculations!$A$4:$AZ$99,36,FALSE)))</f>
        <v/>
      </c>
      <c r="K6" s="163" t="str">
        <f>IF(A6="","",IF(VLOOKUP($A6,Calculations!$A$4:$AZ$99,37,FALSE)=0,"",VLOOKUP($A6,Calculations!$A$4:$AZ$99,37,FALSE)))</f>
        <v/>
      </c>
      <c r="L6" s="163" t="str">
        <f>IF(A6="","",IF(VLOOKUP($A6,Calculations!$A$4:$AZ$99,38,FALSE)=0,"",VLOOKUP($A6,Calculations!$A$4:$AZ$99,38,FALSE)))</f>
        <v/>
      </c>
      <c r="M6" s="163" t="str">
        <f>IF(A6="","",IF(VLOOKUP($A6,Calculations!$A$4:$AZ$99,39,FALSE)=0,"",VLOOKUP($A6,Calculations!$A$4:$AZ$99,39,FALSE)))</f>
        <v/>
      </c>
      <c r="N6" s="163" t="str">
        <f>IF(A6="","",IF(VLOOKUP($A6,Calculations!$A$4:$AZ$99,40,FALSE)=0,"",VLOOKUP($A6,Calculations!$A$4:$AZ$99,40,FALSE)))</f>
        <v/>
      </c>
      <c r="P6" s="81" t="str">
        <f t="shared" si="0"/>
        <v>SNORD68</v>
      </c>
      <c r="Q6" s="81">
        <f t="shared" si="1"/>
        <v>88</v>
      </c>
      <c r="R6" s="12">
        <f>IF($A6="","",IF(VLOOKUP($A6,Calculations!$A$4:$AZ$99,41,FALSE)=0,"",VLOOKUP($A6,Calculations!$A$4:$AZ$99,41,FALSE)))</f>
        <v>17.89</v>
      </c>
      <c r="S6" s="12">
        <f>IF($A6="","",IF(VLOOKUP($A6,Calculations!$A$4:$AZ$99,42,FALSE)=0,"",VLOOKUP($A6,Calculations!$A$4:$AZ$99,42,FALSE)))</f>
        <v>17.77</v>
      </c>
      <c r="T6" s="12">
        <f>IF($A6="","",IF(VLOOKUP($A6,Calculations!$A$4:$AZ$99,43,FALSE)=0,"",VLOOKUP($A6,Calculations!$A$4:$AZ$99,43,FALSE)))</f>
        <v>18.010000000000002</v>
      </c>
      <c r="U6" s="12" t="str">
        <f>IF($A6="","",IF(VLOOKUP($A6,Calculations!$A$4:$AZ$99,44,FALSE)=0,"",VLOOKUP($A6,Calculations!$A$4:$AZ$99,44,FALSE)))</f>
        <v/>
      </c>
      <c r="V6" s="12" t="str">
        <f>IF($A6="","",IF(VLOOKUP($A6,Calculations!$A$4:$AZ$99,45,FALSE)=0,"",VLOOKUP($A6,Calculations!$A$4:$AZ$99,45,FALSE)))</f>
        <v/>
      </c>
      <c r="W6" s="12" t="str">
        <f>IF($A6="","",IF(VLOOKUP($A6,Calculations!$A$4:$AZ$99,46,FALSE)=0,"",VLOOKUP($A6,Calculations!$A$4:$AZ$99,46,FALSE)))</f>
        <v/>
      </c>
      <c r="X6" s="12" t="str">
        <f>IF($A6="","",IF(VLOOKUP($A6,Calculations!$A$4:$AZ$99,47,FALSE)=0,"",VLOOKUP($A6,Calculations!$A$4:$AZ$99,47,FALSE)))</f>
        <v/>
      </c>
      <c r="Y6" s="12" t="str">
        <f>IF($A6="","",IF(VLOOKUP($A6,Calculations!$A$4:$AZ$99,48,FALSE)=0,"",VLOOKUP($A6,Calculations!$A$4:$AZ$99,48,FALSE)))</f>
        <v/>
      </c>
      <c r="Z6" s="12" t="str">
        <f>IF($A6="","",IF(VLOOKUP($A6,Calculations!$A$4:$AZ$99,49,FALSE)=0,"",VLOOKUP($A6,Calculations!$A$4:$AZ$99,49,FALSE)))</f>
        <v/>
      </c>
      <c r="AA6" s="12" t="str">
        <f>IF($A6="","",IF(VLOOKUP($A6,Calculations!$A$4:$AZ$99,50,FALSE)=0,"",VLOOKUP($A6,Calculations!$A$4:$AZ$99,50,FALSE)))</f>
        <v/>
      </c>
      <c r="AB6" s="12" t="str">
        <f>IF($A6="","",IF(VLOOKUP($A6,Calculations!$A$4:$AZ$99,51,FALSE)=0,"",VLOOKUP($A6,Calculations!$A$4:$AZ$99,51,FALSE)))</f>
        <v/>
      </c>
      <c r="AC6" s="12" t="str">
        <f>IF($A6="","",IF(VLOOKUP($A6,Calculations!$A$4:$AZ$99,52,FALSE)=0,"",VLOOKUP($A6,Calculations!$A$4:$AZ$99,52,FALSE)))</f>
        <v/>
      </c>
    </row>
    <row r="7" spans="1:29" ht="15" customHeight="1" x14ac:dyDescent="0.25">
      <c r="A7" s="80" t="str">
        <f>IF(AND('miRNA Table'!$D$4="YES",'miRNA Table'!$D$6="YES"),"",IF(ISNUMBER(MATCH('Array Content'!A6,'miRNA Table'!$B$3:$B$98,0)),'Array Content'!A6,""))</f>
        <v/>
      </c>
      <c r="B7" s="34" t="str">
        <f>IF(A7="","",IF(VLOOKUP($A7,'Test Sample Data'!$A$3:$L$98,2,FALSE)=0,"",VLOOKUP($A7,'Test Sample Data'!$A$3:$L$98,2,FALSE)))</f>
        <v/>
      </c>
      <c r="C7" s="163" t="str">
        <f>IF(A7="","",IF(VLOOKUP($A7,Calculations!$A$4:$AZ$99,29,FALSE)=0,"",VLOOKUP($A7,Calculations!$A$4:$AZ$99,29,FALSE)))</f>
        <v/>
      </c>
      <c r="D7" s="163" t="str">
        <f>IF(A7="","",IF(VLOOKUP($A7,Calculations!$A$4:$AZ$99,30,FALSE)=0,"",VLOOKUP($A7,Calculations!$A$4:$AZ$99,30,FALSE)))</f>
        <v/>
      </c>
      <c r="E7" s="163" t="str">
        <f>IF(A7="","",IF(VLOOKUP($A7,Calculations!$A$4:$AZ$99,31,FALSE)=0,"",VLOOKUP($A7,Calculations!$A$4:$AZ$99,31,FALSE)))</f>
        <v/>
      </c>
      <c r="F7" s="163" t="str">
        <f>IF(A7="","",IF(VLOOKUP($A7,Calculations!$A$4:$AZ$99,32,FALSE)=0,"",VLOOKUP($A7,Calculations!$A$4:$AZ$99,32,FALSE)))</f>
        <v/>
      </c>
      <c r="G7" s="163" t="str">
        <f>IF(A7="","",IF(VLOOKUP($A7,Calculations!$A$4:$AZ$99,33,FALSE)=0,"",VLOOKUP($A7,Calculations!$A$4:$AZ$99,33,FALSE)))</f>
        <v/>
      </c>
      <c r="H7" s="163" t="str">
        <f>IF(A7="","",IF(VLOOKUP($A7,Calculations!$A$4:$AZ$99,34,FALSE)=0,"",VLOOKUP($A7,Calculations!$A$4:$AZ$99,34,FALSE)))</f>
        <v/>
      </c>
      <c r="I7" s="163" t="str">
        <f>IF(A7="","",IF(VLOOKUP($A7,Calculations!$A$4:$AZ$99,35,FALSE)=0,"",VLOOKUP($A7,Calculations!$A$4:$AZ$99,35,FALSE)))</f>
        <v/>
      </c>
      <c r="J7" s="163" t="str">
        <f>IF(A7="","",IF(VLOOKUP($A7,Calculations!$A$4:$AZ$99,36,FALSE)=0,"",VLOOKUP($A7,Calculations!$A$4:$AZ$99,36,FALSE)))</f>
        <v/>
      </c>
      <c r="K7" s="163" t="str">
        <f>IF(A7="","",IF(VLOOKUP($A7,Calculations!$A$4:$AZ$99,37,FALSE)=0,"",VLOOKUP($A7,Calculations!$A$4:$AZ$99,37,FALSE)))</f>
        <v/>
      </c>
      <c r="L7" s="163" t="str">
        <f>IF(A7="","",IF(VLOOKUP($A7,Calculations!$A$4:$AZ$99,38,FALSE)=0,"",VLOOKUP($A7,Calculations!$A$4:$AZ$99,38,FALSE)))</f>
        <v/>
      </c>
      <c r="M7" s="163" t="str">
        <f>IF(A7="","",IF(VLOOKUP($A7,Calculations!$A$4:$AZ$99,39,FALSE)=0,"",VLOOKUP($A7,Calculations!$A$4:$AZ$99,39,FALSE)))</f>
        <v/>
      </c>
      <c r="N7" s="163" t="str">
        <f>IF(A7="","",IF(VLOOKUP($A7,Calculations!$A$4:$AZ$99,40,FALSE)=0,"",VLOOKUP($A7,Calculations!$A$4:$AZ$99,40,FALSE)))</f>
        <v/>
      </c>
      <c r="P7" s="81" t="str">
        <f t="shared" si="0"/>
        <v/>
      </c>
      <c r="Q7" s="81" t="str">
        <f t="shared" si="1"/>
        <v/>
      </c>
      <c r="R7" s="12" t="str">
        <f>IF($A7="","",IF(VLOOKUP($A7,Calculations!$A$4:$AZ$99,41,FALSE)=0,"",VLOOKUP($A7,Calculations!$A$4:$AZ$99,41,FALSE)))</f>
        <v/>
      </c>
      <c r="S7" s="12" t="str">
        <f>IF($A7="","",IF(VLOOKUP($A7,Calculations!$A$4:$AZ$99,42,FALSE)=0,"",VLOOKUP($A7,Calculations!$A$4:$AZ$99,42,FALSE)))</f>
        <v/>
      </c>
      <c r="T7" s="12" t="str">
        <f>IF($A7="","",IF(VLOOKUP($A7,Calculations!$A$4:$AZ$99,43,FALSE)=0,"",VLOOKUP($A7,Calculations!$A$4:$AZ$99,43,FALSE)))</f>
        <v/>
      </c>
      <c r="U7" s="12" t="str">
        <f>IF($A7="","",IF(VLOOKUP($A7,Calculations!$A$4:$AZ$99,44,FALSE)=0,"",VLOOKUP($A7,Calculations!$A$4:$AZ$99,44,FALSE)))</f>
        <v/>
      </c>
      <c r="V7" s="12" t="str">
        <f>IF($A7="","",IF(VLOOKUP($A7,Calculations!$A$4:$AZ$99,45,FALSE)=0,"",VLOOKUP($A7,Calculations!$A$4:$AZ$99,45,FALSE)))</f>
        <v/>
      </c>
      <c r="W7" s="12" t="str">
        <f>IF($A7="","",IF(VLOOKUP($A7,Calculations!$A$4:$AZ$99,46,FALSE)=0,"",VLOOKUP($A7,Calculations!$A$4:$AZ$99,46,FALSE)))</f>
        <v/>
      </c>
      <c r="X7" s="12" t="str">
        <f>IF($A7="","",IF(VLOOKUP($A7,Calculations!$A$4:$AZ$99,47,FALSE)=0,"",VLOOKUP($A7,Calculations!$A$4:$AZ$99,47,FALSE)))</f>
        <v/>
      </c>
      <c r="Y7" s="12" t="str">
        <f>IF($A7="","",IF(VLOOKUP($A7,Calculations!$A$4:$AZ$99,48,FALSE)=0,"",VLOOKUP($A7,Calculations!$A$4:$AZ$99,48,FALSE)))</f>
        <v/>
      </c>
      <c r="Z7" s="12" t="str">
        <f>IF($A7="","",IF(VLOOKUP($A7,Calculations!$A$4:$AZ$99,49,FALSE)=0,"",VLOOKUP($A7,Calculations!$A$4:$AZ$99,49,FALSE)))</f>
        <v/>
      </c>
      <c r="AA7" s="12" t="str">
        <f>IF($A7="","",IF(VLOOKUP($A7,Calculations!$A$4:$AZ$99,50,FALSE)=0,"",VLOOKUP($A7,Calculations!$A$4:$AZ$99,50,FALSE)))</f>
        <v/>
      </c>
      <c r="AB7" s="12" t="str">
        <f>IF($A7="","",IF(VLOOKUP($A7,Calculations!$A$4:$AZ$99,51,FALSE)=0,"",VLOOKUP($A7,Calculations!$A$4:$AZ$99,51,FALSE)))</f>
        <v/>
      </c>
      <c r="AC7" s="12" t="str">
        <f>IF($A7="","",IF(VLOOKUP($A7,Calculations!$A$4:$AZ$99,52,FALSE)=0,"",VLOOKUP($A7,Calculations!$A$4:$AZ$99,52,FALSE)))</f>
        <v/>
      </c>
    </row>
    <row r="8" spans="1:29" ht="15" customHeight="1" x14ac:dyDescent="0.25">
      <c r="A8" s="80" t="str">
        <f>IF(AND('miRNA Table'!$D$4="YES",'miRNA Table'!$D$6="YES"),"",IF(ISNUMBER(MATCH('Array Content'!A7,'miRNA Table'!$B$3:$B$98,0)),'Array Content'!A7,""))</f>
        <v>SNORD72</v>
      </c>
      <c r="B8" s="34">
        <f>IF(A8="","",IF(VLOOKUP($A8,'Test Sample Data'!$A$3:$L$98,2,FALSE)=0,"",VLOOKUP($A8,'Test Sample Data'!$A$3:$L$98,2,FALSE)))</f>
        <v>89</v>
      </c>
      <c r="C8" s="163">
        <f>IF(A8="","",IF(VLOOKUP($A8,Calculations!$A$4:$AZ$99,29,FALSE)=0,"",VLOOKUP($A8,Calculations!$A$4:$AZ$99,29,FALSE)))</f>
        <v>17.2</v>
      </c>
      <c r="D8" s="163">
        <f>IF(A8="","",IF(VLOOKUP($A8,Calculations!$A$4:$AZ$99,30,FALSE)=0,"",VLOOKUP($A8,Calculations!$A$4:$AZ$99,30,FALSE)))</f>
        <v>17.29</v>
      </c>
      <c r="E8" s="163">
        <f>IF(A8="","",IF(VLOOKUP($A8,Calculations!$A$4:$AZ$99,31,FALSE)=0,"",VLOOKUP($A8,Calculations!$A$4:$AZ$99,31,FALSE)))</f>
        <v>17.12</v>
      </c>
      <c r="F8" s="163" t="str">
        <f>IF(A8="","",IF(VLOOKUP($A8,Calculations!$A$4:$AZ$99,32,FALSE)=0,"",VLOOKUP($A8,Calculations!$A$4:$AZ$99,32,FALSE)))</f>
        <v/>
      </c>
      <c r="G8" s="163" t="str">
        <f>IF(A8="","",IF(VLOOKUP($A8,Calculations!$A$4:$AZ$99,33,FALSE)=0,"",VLOOKUP($A8,Calculations!$A$4:$AZ$99,33,FALSE)))</f>
        <v/>
      </c>
      <c r="H8" s="163" t="str">
        <f>IF(A8="","",IF(VLOOKUP($A8,Calculations!$A$4:$AZ$99,34,FALSE)=0,"",VLOOKUP($A8,Calculations!$A$4:$AZ$99,34,FALSE)))</f>
        <v/>
      </c>
      <c r="I8" s="163" t="str">
        <f>IF(A8="","",IF(VLOOKUP($A8,Calculations!$A$4:$AZ$99,35,FALSE)=0,"",VLOOKUP($A8,Calculations!$A$4:$AZ$99,35,FALSE)))</f>
        <v/>
      </c>
      <c r="J8" s="163" t="str">
        <f>IF(A8="","",IF(VLOOKUP($A8,Calculations!$A$4:$AZ$99,36,FALSE)=0,"",VLOOKUP($A8,Calculations!$A$4:$AZ$99,36,FALSE)))</f>
        <v/>
      </c>
      <c r="K8" s="163" t="str">
        <f>IF(A8="","",IF(VLOOKUP($A8,Calculations!$A$4:$AZ$99,37,FALSE)=0,"",VLOOKUP($A8,Calculations!$A$4:$AZ$99,37,FALSE)))</f>
        <v/>
      </c>
      <c r="L8" s="163" t="str">
        <f>IF(A8="","",IF(VLOOKUP($A8,Calculations!$A$4:$AZ$99,38,FALSE)=0,"",VLOOKUP($A8,Calculations!$A$4:$AZ$99,38,FALSE)))</f>
        <v/>
      </c>
      <c r="M8" s="163" t="str">
        <f>IF(A8="","",IF(VLOOKUP($A8,Calculations!$A$4:$AZ$99,39,FALSE)=0,"",VLOOKUP($A8,Calculations!$A$4:$AZ$99,39,FALSE)))</f>
        <v/>
      </c>
      <c r="N8" s="163" t="str">
        <f>IF(A8="","",IF(VLOOKUP($A8,Calculations!$A$4:$AZ$99,40,FALSE)=0,"",VLOOKUP($A8,Calculations!$A$4:$AZ$99,40,FALSE)))</f>
        <v/>
      </c>
      <c r="P8" s="81" t="str">
        <f t="shared" si="0"/>
        <v>SNORD72</v>
      </c>
      <c r="Q8" s="81">
        <f t="shared" si="1"/>
        <v>89</v>
      </c>
      <c r="R8" s="12">
        <f>IF($A8="","",IF(VLOOKUP($A8,Calculations!$A$4:$AZ$99,41,FALSE)=0,"",VLOOKUP($A8,Calculations!$A$4:$AZ$99,41,FALSE)))</f>
        <v>17.3</v>
      </c>
      <c r="S8" s="12">
        <f>IF($A8="","",IF(VLOOKUP($A8,Calculations!$A$4:$AZ$99,42,FALSE)=0,"",VLOOKUP($A8,Calculations!$A$4:$AZ$99,42,FALSE)))</f>
        <v>17.13</v>
      </c>
      <c r="T8" s="12">
        <f>IF($A8="","",IF(VLOOKUP($A8,Calculations!$A$4:$AZ$99,43,FALSE)=0,"",VLOOKUP($A8,Calculations!$A$4:$AZ$99,43,FALSE)))</f>
        <v>17.48</v>
      </c>
      <c r="U8" s="12" t="str">
        <f>IF($A8="","",IF(VLOOKUP($A8,Calculations!$A$4:$AZ$99,44,FALSE)=0,"",VLOOKUP($A8,Calculations!$A$4:$AZ$99,44,FALSE)))</f>
        <v/>
      </c>
      <c r="V8" s="12" t="str">
        <f>IF($A8="","",IF(VLOOKUP($A8,Calculations!$A$4:$AZ$99,45,FALSE)=0,"",VLOOKUP($A8,Calculations!$A$4:$AZ$99,45,FALSE)))</f>
        <v/>
      </c>
      <c r="W8" s="12" t="str">
        <f>IF($A8="","",IF(VLOOKUP($A8,Calculations!$A$4:$AZ$99,46,FALSE)=0,"",VLOOKUP($A8,Calculations!$A$4:$AZ$99,46,FALSE)))</f>
        <v/>
      </c>
      <c r="X8" s="12" t="str">
        <f>IF($A8="","",IF(VLOOKUP($A8,Calculations!$A$4:$AZ$99,47,FALSE)=0,"",VLOOKUP($A8,Calculations!$A$4:$AZ$99,47,FALSE)))</f>
        <v/>
      </c>
      <c r="Y8" s="12" t="str">
        <f>IF($A8="","",IF(VLOOKUP($A8,Calculations!$A$4:$AZ$99,48,FALSE)=0,"",VLOOKUP($A8,Calculations!$A$4:$AZ$99,48,FALSE)))</f>
        <v/>
      </c>
      <c r="Z8" s="12" t="str">
        <f>IF($A8="","",IF(VLOOKUP($A8,Calculations!$A$4:$AZ$99,49,FALSE)=0,"",VLOOKUP($A8,Calculations!$A$4:$AZ$99,49,FALSE)))</f>
        <v/>
      </c>
      <c r="AA8" s="12" t="str">
        <f>IF($A8="","",IF(VLOOKUP($A8,Calculations!$A$4:$AZ$99,50,FALSE)=0,"",VLOOKUP($A8,Calculations!$A$4:$AZ$99,50,FALSE)))</f>
        <v/>
      </c>
      <c r="AB8" s="12" t="str">
        <f>IF($A8="","",IF(VLOOKUP($A8,Calculations!$A$4:$AZ$99,51,FALSE)=0,"",VLOOKUP($A8,Calculations!$A$4:$AZ$99,51,FALSE)))</f>
        <v/>
      </c>
      <c r="AC8" s="12" t="str">
        <f>IF($A8="","",IF(VLOOKUP($A8,Calculations!$A$4:$AZ$99,52,FALSE)=0,"",VLOOKUP($A8,Calculations!$A$4:$AZ$99,52,FALSE)))</f>
        <v/>
      </c>
    </row>
    <row r="9" spans="1:29" ht="15" customHeight="1" x14ac:dyDescent="0.25">
      <c r="A9" s="80" t="str">
        <f>IF(AND('miRNA Table'!$D$4="YES",'miRNA Table'!$D$6="YES"),"",IF(ISNUMBER(MATCH('Array Content'!A8,'miRNA Table'!$B$3:$B$98,0)),'Array Content'!A8,""))</f>
        <v>SNORD95</v>
      </c>
      <c r="B9" s="34">
        <f>IF(A9="","",IF(VLOOKUP($A9,'Test Sample Data'!$A$3:$L$98,2,FALSE)=0,"",VLOOKUP($A9,'Test Sample Data'!$A$3:$L$98,2,FALSE)))</f>
        <v>90</v>
      </c>
      <c r="C9" s="163">
        <f>IF(A9="","",IF(VLOOKUP($A9,Calculations!$A$4:$AZ$99,29,FALSE)=0,"",VLOOKUP($A9,Calculations!$A$4:$AZ$99,29,FALSE)))</f>
        <v>22.86</v>
      </c>
      <c r="D9" s="163">
        <f>IF(A9="","",IF(VLOOKUP($A9,Calculations!$A$4:$AZ$99,30,FALSE)=0,"",VLOOKUP($A9,Calculations!$A$4:$AZ$99,30,FALSE)))</f>
        <v>22.69</v>
      </c>
      <c r="E9" s="163">
        <f>IF(A9="","",IF(VLOOKUP($A9,Calculations!$A$4:$AZ$99,31,FALSE)=0,"",VLOOKUP($A9,Calculations!$A$4:$AZ$99,31,FALSE)))</f>
        <v>22.81</v>
      </c>
      <c r="F9" s="163" t="str">
        <f>IF(A9="","",IF(VLOOKUP($A9,Calculations!$A$4:$AZ$99,32,FALSE)=0,"",VLOOKUP($A9,Calculations!$A$4:$AZ$99,32,FALSE)))</f>
        <v/>
      </c>
      <c r="G9" s="163" t="str">
        <f>IF(A9="","",IF(VLOOKUP($A9,Calculations!$A$4:$AZ$99,33,FALSE)=0,"",VLOOKUP($A9,Calculations!$A$4:$AZ$99,33,FALSE)))</f>
        <v/>
      </c>
      <c r="H9" s="163" t="str">
        <f>IF(A9="","",IF(VLOOKUP($A9,Calculations!$A$4:$AZ$99,34,FALSE)=0,"",VLOOKUP($A9,Calculations!$A$4:$AZ$99,34,FALSE)))</f>
        <v/>
      </c>
      <c r="I9" s="163" t="str">
        <f>IF(A9="","",IF(VLOOKUP($A9,Calculations!$A$4:$AZ$99,35,FALSE)=0,"",VLOOKUP($A9,Calculations!$A$4:$AZ$99,35,FALSE)))</f>
        <v/>
      </c>
      <c r="J9" s="163" t="str">
        <f>IF(A9="","",IF(VLOOKUP($A9,Calculations!$A$4:$AZ$99,36,FALSE)=0,"",VLOOKUP($A9,Calculations!$A$4:$AZ$99,36,FALSE)))</f>
        <v/>
      </c>
      <c r="K9" s="163" t="str">
        <f>IF(A9="","",IF(VLOOKUP($A9,Calculations!$A$4:$AZ$99,37,FALSE)=0,"",VLOOKUP($A9,Calculations!$A$4:$AZ$99,37,FALSE)))</f>
        <v/>
      </c>
      <c r="L9" s="163" t="str">
        <f>IF(A9="","",IF(VLOOKUP($A9,Calculations!$A$4:$AZ$99,38,FALSE)=0,"",VLOOKUP($A9,Calculations!$A$4:$AZ$99,38,FALSE)))</f>
        <v/>
      </c>
      <c r="M9" s="163" t="str">
        <f>IF(A9="","",IF(VLOOKUP($A9,Calculations!$A$4:$AZ$99,39,FALSE)=0,"",VLOOKUP($A9,Calculations!$A$4:$AZ$99,39,FALSE)))</f>
        <v/>
      </c>
      <c r="N9" s="163" t="str">
        <f>IF(A9="","",IF(VLOOKUP($A9,Calculations!$A$4:$AZ$99,40,FALSE)=0,"",VLOOKUP($A9,Calculations!$A$4:$AZ$99,40,FALSE)))</f>
        <v/>
      </c>
      <c r="P9" s="81" t="str">
        <f t="shared" si="0"/>
        <v>SNORD95</v>
      </c>
      <c r="Q9" s="81">
        <f t="shared" si="1"/>
        <v>90</v>
      </c>
      <c r="R9" s="12">
        <f>IF($A9="","",IF(VLOOKUP($A9,Calculations!$A$4:$AZ$99,41,FALSE)=0,"",VLOOKUP($A9,Calculations!$A$4:$AZ$99,41,FALSE)))</f>
        <v>22.93</v>
      </c>
      <c r="S9" s="12">
        <f>IF($A9="","",IF(VLOOKUP($A9,Calculations!$A$4:$AZ$99,42,FALSE)=0,"",VLOOKUP($A9,Calculations!$A$4:$AZ$99,42,FALSE)))</f>
        <v>22.79</v>
      </c>
      <c r="T9" s="12">
        <f>IF($A9="","",IF(VLOOKUP($A9,Calculations!$A$4:$AZ$99,43,FALSE)=0,"",VLOOKUP($A9,Calculations!$A$4:$AZ$99,43,FALSE)))</f>
        <v>22.27</v>
      </c>
      <c r="U9" s="12" t="str">
        <f>IF($A9="","",IF(VLOOKUP($A9,Calculations!$A$4:$AZ$99,44,FALSE)=0,"",VLOOKUP($A9,Calculations!$A$4:$AZ$99,44,FALSE)))</f>
        <v/>
      </c>
      <c r="V9" s="12" t="str">
        <f>IF($A9="","",IF(VLOOKUP($A9,Calculations!$A$4:$AZ$99,45,FALSE)=0,"",VLOOKUP($A9,Calculations!$A$4:$AZ$99,45,FALSE)))</f>
        <v/>
      </c>
      <c r="W9" s="12" t="str">
        <f>IF($A9="","",IF(VLOOKUP($A9,Calculations!$A$4:$AZ$99,46,FALSE)=0,"",VLOOKUP($A9,Calculations!$A$4:$AZ$99,46,FALSE)))</f>
        <v/>
      </c>
      <c r="X9" s="12" t="str">
        <f>IF($A9="","",IF(VLOOKUP($A9,Calculations!$A$4:$AZ$99,47,FALSE)=0,"",VLOOKUP($A9,Calculations!$A$4:$AZ$99,47,FALSE)))</f>
        <v/>
      </c>
      <c r="Y9" s="12" t="str">
        <f>IF($A9="","",IF(VLOOKUP($A9,Calculations!$A$4:$AZ$99,48,FALSE)=0,"",VLOOKUP($A9,Calculations!$A$4:$AZ$99,48,FALSE)))</f>
        <v/>
      </c>
      <c r="Z9" s="12" t="str">
        <f>IF($A9="","",IF(VLOOKUP($A9,Calculations!$A$4:$AZ$99,49,FALSE)=0,"",VLOOKUP($A9,Calculations!$A$4:$AZ$99,49,FALSE)))</f>
        <v/>
      </c>
      <c r="AA9" s="12" t="str">
        <f>IF($A9="","",IF(VLOOKUP($A9,Calculations!$A$4:$AZ$99,50,FALSE)=0,"",VLOOKUP($A9,Calculations!$A$4:$AZ$99,50,FALSE)))</f>
        <v/>
      </c>
      <c r="AB9" s="12" t="str">
        <f>IF($A9="","",IF(VLOOKUP($A9,Calculations!$A$4:$AZ$99,51,FALSE)=0,"",VLOOKUP($A9,Calculations!$A$4:$AZ$99,51,FALSE)))</f>
        <v/>
      </c>
      <c r="AC9" s="12" t="str">
        <f>IF($A9="","",IF(VLOOKUP($A9,Calculations!$A$4:$AZ$99,52,FALSE)=0,"",VLOOKUP($A9,Calculations!$A$4:$AZ$99,52,FALSE)))</f>
        <v/>
      </c>
    </row>
    <row r="10" spans="1:29" ht="15" customHeight="1" x14ac:dyDescent="0.25">
      <c r="A10" s="80" t="str">
        <f>IF(AND('miRNA Table'!$D$4="YES",'miRNA Table'!$D$6="YES"),"",IF(ISNUMBER(MATCH('Array Content'!A9,'miRNA Table'!$B$3:$B$98,0)),'Array Content'!A9,""))</f>
        <v>SNORD96A</v>
      </c>
      <c r="B10" s="34">
        <f>IF(A10="","",IF(VLOOKUP($A10,'Test Sample Data'!$A$3:$L$98,2,FALSE)=0,"",VLOOKUP($A10,'Test Sample Data'!$A$3:$L$98,2,FALSE)))</f>
        <v>91</v>
      </c>
      <c r="C10" s="163">
        <f>IF(A10="","",IF(VLOOKUP($A10,Calculations!$A$4:$AZ$99,29,FALSE)=0,"",VLOOKUP($A10,Calculations!$A$4:$AZ$99,29,FALSE)))</f>
        <v>20.03</v>
      </c>
      <c r="D10" s="163">
        <f>IF(A10="","",IF(VLOOKUP($A10,Calculations!$A$4:$AZ$99,30,FALSE)=0,"",VLOOKUP($A10,Calculations!$A$4:$AZ$99,30,FALSE)))</f>
        <v>20.28</v>
      </c>
      <c r="E10" s="163">
        <f>IF(A10="","",IF(VLOOKUP($A10,Calculations!$A$4:$AZ$99,31,FALSE)=0,"",VLOOKUP($A10,Calculations!$A$4:$AZ$99,31,FALSE)))</f>
        <v>20.43</v>
      </c>
      <c r="F10" s="163" t="str">
        <f>IF(A10="","",IF(VLOOKUP($A10,Calculations!$A$4:$AZ$99,32,FALSE)=0,"",VLOOKUP($A10,Calculations!$A$4:$AZ$99,32,FALSE)))</f>
        <v/>
      </c>
      <c r="G10" s="163" t="str">
        <f>IF(A10="","",IF(VLOOKUP($A10,Calculations!$A$4:$AZ$99,33,FALSE)=0,"",VLOOKUP($A10,Calculations!$A$4:$AZ$99,33,FALSE)))</f>
        <v/>
      </c>
      <c r="H10" s="163" t="str">
        <f>IF(A10="","",IF(VLOOKUP($A10,Calculations!$A$4:$AZ$99,34,FALSE)=0,"",VLOOKUP($A10,Calculations!$A$4:$AZ$99,34,FALSE)))</f>
        <v/>
      </c>
      <c r="I10" s="163" t="str">
        <f>IF(A10="","",IF(VLOOKUP($A10,Calculations!$A$4:$AZ$99,35,FALSE)=0,"",VLOOKUP($A10,Calculations!$A$4:$AZ$99,35,FALSE)))</f>
        <v/>
      </c>
      <c r="J10" s="163" t="str">
        <f>IF(A10="","",IF(VLOOKUP($A10,Calculations!$A$4:$AZ$99,36,FALSE)=0,"",VLOOKUP($A10,Calculations!$A$4:$AZ$99,36,FALSE)))</f>
        <v/>
      </c>
      <c r="K10" s="163" t="str">
        <f>IF(A10="","",IF(VLOOKUP($A10,Calculations!$A$4:$AZ$99,37,FALSE)=0,"",VLOOKUP($A10,Calculations!$A$4:$AZ$99,37,FALSE)))</f>
        <v/>
      </c>
      <c r="L10" s="163" t="str">
        <f>IF(A10="","",IF(VLOOKUP($A10,Calculations!$A$4:$AZ$99,38,FALSE)=0,"",VLOOKUP($A10,Calculations!$A$4:$AZ$99,38,FALSE)))</f>
        <v/>
      </c>
      <c r="M10" s="163" t="str">
        <f>IF(A10="","",IF(VLOOKUP($A10,Calculations!$A$4:$AZ$99,39,FALSE)=0,"",VLOOKUP($A10,Calculations!$A$4:$AZ$99,39,FALSE)))</f>
        <v/>
      </c>
      <c r="N10" s="163" t="str">
        <f>IF(A10="","",IF(VLOOKUP($A10,Calculations!$A$4:$AZ$99,40,FALSE)=0,"",VLOOKUP($A10,Calculations!$A$4:$AZ$99,40,FALSE)))</f>
        <v/>
      </c>
      <c r="P10" s="81" t="str">
        <f t="shared" si="0"/>
        <v>SNORD96A</v>
      </c>
      <c r="Q10" s="81">
        <f t="shared" si="1"/>
        <v>91</v>
      </c>
      <c r="R10" s="12">
        <f>IF($A10="","",IF(VLOOKUP($A10,Calculations!$A$4:$AZ$99,41,FALSE)=0,"",VLOOKUP($A10,Calculations!$A$4:$AZ$99,41,FALSE)))</f>
        <v>21.25</v>
      </c>
      <c r="S10" s="12">
        <f>IF($A10="","",IF(VLOOKUP($A10,Calculations!$A$4:$AZ$99,42,FALSE)=0,"",VLOOKUP($A10,Calculations!$A$4:$AZ$99,42,FALSE)))</f>
        <v>21.2</v>
      </c>
      <c r="T10" s="12">
        <f>IF($A10="","",IF(VLOOKUP($A10,Calculations!$A$4:$AZ$99,43,FALSE)=0,"",VLOOKUP($A10,Calculations!$A$4:$AZ$99,43,FALSE)))</f>
        <v>21.44</v>
      </c>
      <c r="U10" s="12" t="str">
        <f>IF($A10="","",IF(VLOOKUP($A10,Calculations!$A$4:$AZ$99,44,FALSE)=0,"",VLOOKUP($A10,Calculations!$A$4:$AZ$99,44,FALSE)))</f>
        <v/>
      </c>
      <c r="V10" s="12" t="str">
        <f>IF($A10="","",IF(VLOOKUP($A10,Calculations!$A$4:$AZ$99,45,FALSE)=0,"",VLOOKUP($A10,Calculations!$A$4:$AZ$99,45,FALSE)))</f>
        <v/>
      </c>
      <c r="W10" s="12" t="str">
        <f>IF($A10="","",IF(VLOOKUP($A10,Calculations!$A$4:$AZ$99,46,FALSE)=0,"",VLOOKUP($A10,Calculations!$A$4:$AZ$99,46,FALSE)))</f>
        <v/>
      </c>
      <c r="X10" s="12" t="str">
        <f>IF($A10="","",IF(VLOOKUP($A10,Calculations!$A$4:$AZ$99,47,FALSE)=0,"",VLOOKUP($A10,Calculations!$A$4:$AZ$99,47,FALSE)))</f>
        <v/>
      </c>
      <c r="Y10" s="12" t="str">
        <f>IF($A10="","",IF(VLOOKUP($A10,Calculations!$A$4:$AZ$99,48,FALSE)=0,"",VLOOKUP($A10,Calculations!$A$4:$AZ$99,48,FALSE)))</f>
        <v/>
      </c>
      <c r="Z10" s="12" t="str">
        <f>IF($A10="","",IF(VLOOKUP($A10,Calculations!$A$4:$AZ$99,49,FALSE)=0,"",VLOOKUP($A10,Calculations!$A$4:$AZ$99,49,FALSE)))</f>
        <v/>
      </c>
      <c r="AA10" s="12" t="str">
        <f>IF($A10="","",IF(VLOOKUP($A10,Calculations!$A$4:$AZ$99,50,FALSE)=0,"",VLOOKUP($A10,Calculations!$A$4:$AZ$99,50,FALSE)))</f>
        <v/>
      </c>
      <c r="AB10" s="12" t="str">
        <f>IF($A10="","",IF(VLOOKUP($A10,Calculations!$A$4:$AZ$99,51,FALSE)=0,"",VLOOKUP($A10,Calculations!$A$4:$AZ$99,51,FALSE)))</f>
        <v/>
      </c>
      <c r="AC10" s="12" t="str">
        <f>IF($A10="","",IF(VLOOKUP($A10,Calculations!$A$4:$AZ$99,52,FALSE)=0,"",VLOOKUP($A10,Calculations!$A$4:$AZ$99,52,FALSE)))</f>
        <v/>
      </c>
    </row>
    <row r="11" spans="1:29" ht="15" customHeight="1" x14ac:dyDescent="0.25">
      <c r="A11" s="80"/>
      <c r="B11" s="34" t="str">
        <f>IF(A11="","",IF(VLOOKUP($A11,'Test Sample Data'!$A$3:$L$98,2,FALSE)=0,"",VLOOKUP($A11,'Test Sample Data'!$A$3:$L$98,2,FALSE)))</f>
        <v/>
      </c>
      <c r="C11" s="163" t="str">
        <f>IF(A11="","",IF(VLOOKUP($A11,Calculations!$A$4:$AZ$99,29,FALSE)=0,"",VLOOKUP($A11,Calculations!$A$4:$AZ$99,29,FALSE)))</f>
        <v/>
      </c>
      <c r="D11" s="163" t="str">
        <f>IF(A11="","",IF(VLOOKUP($A11,Calculations!$A$4:$AZ$99,30,FALSE)=0,"",VLOOKUP($A11,Calculations!$A$4:$AZ$99,30,FALSE)))</f>
        <v/>
      </c>
      <c r="E11" s="163" t="str">
        <f>IF(A11="","",IF(VLOOKUP($A11,Calculations!$A$4:$AZ$99,31,FALSE)=0,"",VLOOKUP($A11,Calculations!$A$4:$AZ$99,31,FALSE)))</f>
        <v/>
      </c>
      <c r="F11" s="163" t="str">
        <f>IF(A11="","",IF(VLOOKUP($A11,Calculations!$A$4:$AZ$99,32,FALSE)=0,"",VLOOKUP($A11,Calculations!$A$4:$AZ$99,32,FALSE)))</f>
        <v/>
      </c>
      <c r="G11" s="163" t="str">
        <f>IF(A11="","",IF(VLOOKUP($A11,Calculations!$A$4:$AZ$99,33,FALSE)=0,"",VLOOKUP($A11,Calculations!$A$4:$AZ$99,33,FALSE)))</f>
        <v/>
      </c>
      <c r="H11" s="163" t="str">
        <f>IF(A11="","",IF(VLOOKUP($A11,Calculations!$A$4:$AZ$99,34,FALSE)=0,"",VLOOKUP($A11,Calculations!$A$4:$AZ$99,34,FALSE)))</f>
        <v/>
      </c>
      <c r="I11" s="163" t="str">
        <f>IF(A11="","",IF(VLOOKUP($A11,Calculations!$A$4:$AZ$99,35,FALSE)=0,"",VLOOKUP($A11,Calculations!$A$4:$AZ$99,35,FALSE)))</f>
        <v/>
      </c>
      <c r="J11" s="163" t="str">
        <f>IF(A11="","",IF(VLOOKUP($A11,Calculations!$A$4:$AZ$99,36,FALSE)=0,"",VLOOKUP($A11,Calculations!$A$4:$AZ$99,36,FALSE)))</f>
        <v/>
      </c>
      <c r="K11" s="163" t="str">
        <f>IF(A11="","",IF(VLOOKUP($A11,Calculations!$A$4:$AZ$99,37,FALSE)=0,"",VLOOKUP($A11,Calculations!$A$4:$AZ$99,37,FALSE)))</f>
        <v/>
      </c>
      <c r="L11" s="163" t="str">
        <f>IF(A11="","",IF(VLOOKUP($A11,Calculations!$A$4:$AZ$99,38,FALSE)=0,"",VLOOKUP($A11,Calculations!$A$4:$AZ$99,38,FALSE)))</f>
        <v/>
      </c>
      <c r="M11" s="163" t="str">
        <f>IF(A11="","",IF(VLOOKUP($A11,Calculations!$A$4:$AZ$99,39,FALSE)=0,"",VLOOKUP($A11,Calculations!$A$4:$AZ$99,39,FALSE)))</f>
        <v/>
      </c>
      <c r="N11" s="163" t="str">
        <f>IF(A11="","",IF(VLOOKUP($A11,Calculations!$A$4:$AZ$99,40,FALSE)=0,"",VLOOKUP($A11,Calculations!$A$4:$AZ$99,40,FALSE)))</f>
        <v/>
      </c>
      <c r="P11" s="81" t="str">
        <f t="shared" si="0"/>
        <v/>
      </c>
      <c r="Q11" s="81" t="str">
        <f t="shared" si="1"/>
        <v/>
      </c>
      <c r="R11" s="12" t="str">
        <f>IF($A11="","",IF(VLOOKUP($A11,Calculations!$A$4:$AZ$99,41,FALSE)=0,"",VLOOKUP($A11,Calculations!$A$4:$AZ$99,41,FALSE)))</f>
        <v/>
      </c>
      <c r="S11" s="12" t="str">
        <f>IF($A11="","",IF(VLOOKUP($A11,Calculations!$A$4:$AZ$99,42,FALSE)=0,"",VLOOKUP($A11,Calculations!$A$4:$AZ$99,42,FALSE)))</f>
        <v/>
      </c>
      <c r="T11" s="12" t="str">
        <f>IF($A11="","",IF(VLOOKUP($A11,Calculations!$A$4:$AZ$99,43,FALSE)=0,"",VLOOKUP($A11,Calculations!$A$4:$AZ$99,43,FALSE)))</f>
        <v/>
      </c>
      <c r="U11" s="12" t="str">
        <f>IF($A11="","",IF(VLOOKUP($A11,Calculations!$A$4:$AZ$99,44,FALSE)=0,"",VLOOKUP($A11,Calculations!$A$4:$AZ$99,44,FALSE)))</f>
        <v/>
      </c>
      <c r="V11" s="12" t="str">
        <f>IF($A11="","",IF(VLOOKUP($A11,Calculations!$A$4:$AZ$99,45,FALSE)=0,"",VLOOKUP($A11,Calculations!$A$4:$AZ$99,45,FALSE)))</f>
        <v/>
      </c>
      <c r="W11" s="12" t="str">
        <f>IF($A11="","",IF(VLOOKUP($A11,Calculations!$A$4:$AZ$99,46,FALSE)=0,"",VLOOKUP($A11,Calculations!$A$4:$AZ$99,46,FALSE)))</f>
        <v/>
      </c>
      <c r="X11" s="12" t="str">
        <f>IF($A11="","",IF(VLOOKUP($A11,Calculations!$A$4:$AZ$99,47,FALSE)=0,"",VLOOKUP($A11,Calculations!$A$4:$AZ$99,47,FALSE)))</f>
        <v/>
      </c>
      <c r="Y11" s="12" t="str">
        <f>IF($A11="","",IF(VLOOKUP($A11,Calculations!$A$4:$AZ$99,48,FALSE)=0,"",VLOOKUP($A11,Calculations!$A$4:$AZ$99,48,FALSE)))</f>
        <v/>
      </c>
      <c r="Z11" s="12" t="str">
        <f>IF($A11="","",IF(VLOOKUP($A11,Calculations!$A$4:$AZ$99,49,FALSE)=0,"",VLOOKUP($A11,Calculations!$A$4:$AZ$99,49,FALSE)))</f>
        <v/>
      </c>
      <c r="AA11" s="12" t="str">
        <f>IF($A11="","",IF(VLOOKUP($A11,Calculations!$A$4:$AZ$99,50,FALSE)=0,"",VLOOKUP($A11,Calculations!$A$4:$AZ$99,50,FALSE)))</f>
        <v/>
      </c>
      <c r="AB11" s="12" t="str">
        <f>IF($A11="","",IF(VLOOKUP($A11,Calculations!$A$4:$AZ$99,51,FALSE)=0,"",VLOOKUP($A11,Calculations!$A$4:$AZ$99,51,FALSE)))</f>
        <v/>
      </c>
      <c r="AC11" s="12" t="str">
        <f>IF($A11="","",IF(VLOOKUP($A11,Calculations!$A$4:$AZ$99,52,FALSE)=0,"",VLOOKUP($A11,Calculations!$A$4:$AZ$99,52,FALSE)))</f>
        <v/>
      </c>
    </row>
    <row r="12" spans="1:29" ht="15" customHeight="1" x14ac:dyDescent="0.25">
      <c r="A12" s="89"/>
      <c r="B12" s="34" t="str">
        <f>IF(A12="","",IF(VLOOKUP($A12,'Test Sample Data'!$A$3:$L$98,2,FALSE)=0,"",VLOOKUP($A12,'Test Sample Data'!$A$3:$L$98,2,FALSE)))</f>
        <v/>
      </c>
      <c r="C12" s="163" t="str">
        <f>IF(A12="","",IF(VLOOKUP($A12,Calculations!$A$4:$AZ$99,29,FALSE)=0,"",VLOOKUP($A12,Calculations!$A$4:$AZ$99,29,FALSE)))</f>
        <v/>
      </c>
      <c r="D12" s="163" t="str">
        <f>IF(A12="","",IF(VLOOKUP($A12,Calculations!$A$4:$AZ$99,30,FALSE)=0,"",VLOOKUP($A12,Calculations!$A$4:$AZ$99,30,FALSE)))</f>
        <v/>
      </c>
      <c r="E12" s="163" t="str">
        <f>IF(A12="","",IF(VLOOKUP($A12,Calculations!$A$4:$AZ$99,31,FALSE)=0,"",VLOOKUP($A12,Calculations!$A$4:$AZ$99,31,FALSE)))</f>
        <v/>
      </c>
      <c r="F12" s="163" t="str">
        <f>IF(A12="","",IF(VLOOKUP($A12,Calculations!$A$4:$AZ$99,32,FALSE)=0,"",VLOOKUP($A12,Calculations!$A$4:$AZ$99,32,FALSE)))</f>
        <v/>
      </c>
      <c r="G12" s="163" t="str">
        <f>IF(A12="","",IF(VLOOKUP($A12,Calculations!$A$4:$AZ$99,33,FALSE)=0,"",VLOOKUP($A12,Calculations!$A$4:$AZ$99,33,FALSE)))</f>
        <v/>
      </c>
      <c r="H12" s="163" t="str">
        <f>IF(A12="","",IF(VLOOKUP($A12,Calculations!$A$4:$AZ$99,34,FALSE)=0,"",VLOOKUP($A12,Calculations!$A$4:$AZ$99,34,FALSE)))</f>
        <v/>
      </c>
      <c r="I12" s="163" t="str">
        <f>IF(A12="","",IF(VLOOKUP($A12,Calculations!$A$4:$AZ$99,35,FALSE)=0,"",VLOOKUP($A12,Calculations!$A$4:$AZ$99,35,FALSE)))</f>
        <v/>
      </c>
      <c r="J12" s="163" t="str">
        <f>IF(A12="","",IF(VLOOKUP($A12,Calculations!$A$4:$AZ$99,36,FALSE)=0,"",VLOOKUP($A12,Calculations!$A$4:$AZ$99,36,FALSE)))</f>
        <v/>
      </c>
      <c r="K12" s="163" t="str">
        <f>IF(A12="","",IF(VLOOKUP($A12,Calculations!$A$4:$AZ$99,37,FALSE)=0,"",VLOOKUP($A12,Calculations!$A$4:$AZ$99,37,FALSE)))</f>
        <v/>
      </c>
      <c r="L12" s="163" t="str">
        <f>IF(A12="","",IF(VLOOKUP($A12,Calculations!$A$4:$AZ$99,38,FALSE)=0,"",VLOOKUP($A12,Calculations!$A$4:$AZ$99,38,FALSE)))</f>
        <v/>
      </c>
      <c r="M12" s="163" t="str">
        <f>IF(A12="","",IF(VLOOKUP($A12,Calculations!$A$4:$AZ$99,39,FALSE)=0,"",VLOOKUP($A12,Calculations!$A$4:$AZ$99,39,FALSE)))</f>
        <v/>
      </c>
      <c r="N12" s="163" t="str">
        <f>IF(A12="","",IF(VLOOKUP($A12,Calculations!$A$4:$AZ$99,40,FALSE)=0,"",VLOOKUP($A12,Calculations!$A$4:$AZ$99,40,FALSE)))</f>
        <v/>
      </c>
      <c r="P12" s="81" t="str">
        <f t="shared" si="0"/>
        <v/>
      </c>
      <c r="Q12" s="81" t="str">
        <f t="shared" si="1"/>
        <v/>
      </c>
      <c r="R12" s="12" t="str">
        <f>IF($A12="","",IF(VLOOKUP($A12,Calculations!$A$4:$AZ$99,41,FALSE)=0,"",VLOOKUP($A12,Calculations!$A$4:$AZ$99,41,FALSE)))</f>
        <v/>
      </c>
      <c r="S12" s="12" t="str">
        <f>IF($A12="","",IF(VLOOKUP($A12,Calculations!$A$4:$AZ$99,42,FALSE)=0,"",VLOOKUP($A12,Calculations!$A$4:$AZ$99,42,FALSE)))</f>
        <v/>
      </c>
      <c r="T12" s="12" t="str">
        <f>IF($A12="","",IF(VLOOKUP($A12,Calculations!$A$4:$AZ$99,43,FALSE)=0,"",VLOOKUP($A12,Calculations!$A$4:$AZ$99,43,FALSE)))</f>
        <v/>
      </c>
      <c r="U12" s="12" t="str">
        <f>IF($A12="","",IF(VLOOKUP($A12,Calculations!$A$4:$AZ$99,44,FALSE)=0,"",VLOOKUP($A12,Calculations!$A$4:$AZ$99,44,FALSE)))</f>
        <v/>
      </c>
      <c r="V12" s="12" t="str">
        <f>IF($A12="","",IF(VLOOKUP($A12,Calculations!$A$4:$AZ$99,45,FALSE)=0,"",VLOOKUP($A12,Calculations!$A$4:$AZ$99,45,FALSE)))</f>
        <v/>
      </c>
      <c r="W12" s="12" t="str">
        <f>IF($A12="","",IF(VLOOKUP($A12,Calculations!$A$4:$AZ$99,46,FALSE)=0,"",VLOOKUP($A12,Calculations!$A$4:$AZ$99,46,FALSE)))</f>
        <v/>
      </c>
      <c r="X12" s="12" t="str">
        <f>IF($A12="","",IF(VLOOKUP($A12,Calculations!$A$4:$AZ$99,47,FALSE)=0,"",VLOOKUP($A12,Calculations!$A$4:$AZ$99,47,FALSE)))</f>
        <v/>
      </c>
      <c r="Y12" s="12" t="str">
        <f>IF($A12="","",IF(VLOOKUP($A12,Calculations!$A$4:$AZ$99,48,FALSE)=0,"",VLOOKUP($A12,Calculations!$A$4:$AZ$99,48,FALSE)))</f>
        <v/>
      </c>
      <c r="Z12" s="12" t="str">
        <f>IF($A12="","",IF(VLOOKUP($A12,Calculations!$A$4:$AZ$99,49,FALSE)=0,"",VLOOKUP($A12,Calculations!$A$4:$AZ$99,49,FALSE)))</f>
        <v/>
      </c>
      <c r="AA12" s="12" t="str">
        <f>IF($A12="","",IF(VLOOKUP($A12,Calculations!$A$4:$AZ$99,50,FALSE)=0,"",VLOOKUP($A12,Calculations!$A$4:$AZ$99,50,FALSE)))</f>
        <v/>
      </c>
      <c r="AB12" s="12" t="str">
        <f>IF($A12="","",IF(VLOOKUP($A12,Calculations!$A$4:$AZ$99,51,FALSE)=0,"",VLOOKUP($A12,Calculations!$A$4:$AZ$99,51,FALSE)))</f>
        <v/>
      </c>
      <c r="AC12" s="12" t="str">
        <f>IF($A12="","",IF(VLOOKUP($A12,Calculations!$A$4:$AZ$99,52,FALSE)=0,"",VLOOKUP($A12,Calculations!$A$4:$AZ$99,52,FALSE)))</f>
        <v/>
      </c>
    </row>
    <row r="13" spans="1:29" ht="15" customHeight="1" x14ac:dyDescent="0.25">
      <c r="A13" s="89"/>
      <c r="B13" s="34" t="str">
        <f>IF(A13="","",IF(VLOOKUP($A13,'Test Sample Data'!$A$3:$L$98,2,FALSE)=0,"",VLOOKUP($A13,'Test Sample Data'!$A$3:$L$98,2,FALSE)))</f>
        <v/>
      </c>
      <c r="C13" s="163" t="str">
        <f>IF(A13="","",IF(VLOOKUP($A13,Calculations!$A$4:$AZ$99,29,FALSE)=0,"",VLOOKUP($A13,Calculations!$A$4:$AZ$99,29,FALSE)))</f>
        <v/>
      </c>
      <c r="D13" s="163" t="str">
        <f>IF(A13="","",IF(VLOOKUP($A13,Calculations!$A$4:$AZ$99,30,FALSE)=0,"",VLOOKUP($A13,Calculations!$A$4:$AZ$99,30,FALSE)))</f>
        <v/>
      </c>
      <c r="E13" s="163" t="str">
        <f>IF(A13="","",IF(VLOOKUP($A13,Calculations!$A$4:$AZ$99,31,FALSE)=0,"",VLOOKUP($A13,Calculations!$A$4:$AZ$99,31,FALSE)))</f>
        <v/>
      </c>
      <c r="F13" s="163" t="str">
        <f>IF(A13="","",IF(VLOOKUP($A13,Calculations!$A$4:$AZ$99,32,FALSE)=0,"",VLOOKUP($A13,Calculations!$A$4:$AZ$99,32,FALSE)))</f>
        <v/>
      </c>
      <c r="G13" s="163" t="str">
        <f>IF(A13="","",IF(VLOOKUP($A13,Calculations!$A$4:$AZ$99,33,FALSE)=0,"",VLOOKUP($A13,Calculations!$A$4:$AZ$99,33,FALSE)))</f>
        <v/>
      </c>
      <c r="H13" s="163" t="str">
        <f>IF(A13="","",IF(VLOOKUP($A13,Calculations!$A$4:$AZ$99,34,FALSE)=0,"",VLOOKUP($A13,Calculations!$A$4:$AZ$99,34,FALSE)))</f>
        <v/>
      </c>
      <c r="I13" s="163" t="str">
        <f>IF(A13="","",IF(VLOOKUP($A13,Calculations!$A$4:$AZ$99,35,FALSE)=0,"",VLOOKUP($A13,Calculations!$A$4:$AZ$99,35,FALSE)))</f>
        <v/>
      </c>
      <c r="J13" s="163" t="str">
        <f>IF(A13="","",IF(VLOOKUP($A13,Calculations!$A$4:$AZ$99,36,FALSE)=0,"",VLOOKUP($A13,Calculations!$A$4:$AZ$99,36,FALSE)))</f>
        <v/>
      </c>
      <c r="K13" s="163" t="str">
        <f>IF(A13="","",IF(VLOOKUP($A13,Calculations!$A$4:$AZ$99,37,FALSE)=0,"",VLOOKUP($A13,Calculations!$A$4:$AZ$99,37,FALSE)))</f>
        <v/>
      </c>
      <c r="L13" s="163" t="str">
        <f>IF(A13="","",IF(VLOOKUP($A13,Calculations!$A$4:$AZ$99,38,FALSE)=0,"",VLOOKUP($A13,Calculations!$A$4:$AZ$99,38,FALSE)))</f>
        <v/>
      </c>
      <c r="M13" s="163" t="str">
        <f>IF(A13="","",IF(VLOOKUP($A13,Calculations!$A$4:$AZ$99,39,FALSE)=0,"",VLOOKUP($A13,Calculations!$A$4:$AZ$99,39,FALSE)))</f>
        <v/>
      </c>
      <c r="N13" s="163" t="str">
        <f>IF(A13="","",IF(VLOOKUP($A13,Calculations!$A$4:$AZ$99,40,FALSE)=0,"",VLOOKUP($A13,Calculations!$A$4:$AZ$99,40,FALSE)))</f>
        <v/>
      </c>
      <c r="P13" s="81" t="str">
        <f t="shared" si="0"/>
        <v/>
      </c>
      <c r="Q13" s="81" t="str">
        <f t="shared" si="1"/>
        <v/>
      </c>
      <c r="R13" s="12" t="str">
        <f>IF($A13="","",IF(VLOOKUP($A13,Calculations!$A$4:$AZ$99,41,FALSE)=0,"",VLOOKUP($A13,Calculations!$A$4:$AZ$99,41,FALSE)))</f>
        <v/>
      </c>
      <c r="S13" s="12" t="str">
        <f>IF($A13="","",IF(VLOOKUP($A13,Calculations!$A$4:$AZ$99,42,FALSE)=0,"",VLOOKUP($A13,Calculations!$A$4:$AZ$99,42,FALSE)))</f>
        <v/>
      </c>
      <c r="T13" s="12" t="str">
        <f>IF($A13="","",IF(VLOOKUP($A13,Calculations!$A$4:$AZ$99,43,FALSE)=0,"",VLOOKUP($A13,Calculations!$A$4:$AZ$99,43,FALSE)))</f>
        <v/>
      </c>
      <c r="U13" s="12" t="str">
        <f>IF($A13="","",IF(VLOOKUP($A13,Calculations!$A$4:$AZ$99,44,FALSE)=0,"",VLOOKUP($A13,Calculations!$A$4:$AZ$99,44,FALSE)))</f>
        <v/>
      </c>
      <c r="V13" s="12" t="str">
        <f>IF($A13="","",IF(VLOOKUP($A13,Calculations!$A$4:$AZ$99,45,FALSE)=0,"",VLOOKUP($A13,Calculations!$A$4:$AZ$99,45,FALSE)))</f>
        <v/>
      </c>
      <c r="W13" s="12" t="str">
        <f>IF($A13="","",IF(VLOOKUP($A13,Calculations!$A$4:$AZ$99,46,FALSE)=0,"",VLOOKUP($A13,Calculations!$A$4:$AZ$99,46,FALSE)))</f>
        <v/>
      </c>
      <c r="X13" s="12" t="str">
        <f>IF($A13="","",IF(VLOOKUP($A13,Calculations!$A$4:$AZ$99,47,FALSE)=0,"",VLOOKUP($A13,Calculations!$A$4:$AZ$99,47,FALSE)))</f>
        <v/>
      </c>
      <c r="Y13" s="12" t="str">
        <f>IF($A13="","",IF(VLOOKUP($A13,Calculations!$A$4:$AZ$99,48,FALSE)=0,"",VLOOKUP($A13,Calculations!$A$4:$AZ$99,48,FALSE)))</f>
        <v/>
      </c>
      <c r="Z13" s="12" t="str">
        <f>IF($A13="","",IF(VLOOKUP($A13,Calculations!$A$4:$AZ$99,49,FALSE)=0,"",VLOOKUP($A13,Calculations!$A$4:$AZ$99,49,FALSE)))</f>
        <v/>
      </c>
      <c r="AA13" s="12" t="str">
        <f>IF($A13="","",IF(VLOOKUP($A13,Calculations!$A$4:$AZ$99,50,FALSE)=0,"",VLOOKUP($A13,Calculations!$A$4:$AZ$99,50,FALSE)))</f>
        <v/>
      </c>
      <c r="AB13" s="12" t="str">
        <f>IF($A13="","",IF(VLOOKUP($A13,Calculations!$A$4:$AZ$99,51,FALSE)=0,"",VLOOKUP($A13,Calculations!$A$4:$AZ$99,51,FALSE)))</f>
        <v/>
      </c>
      <c r="AC13" s="12" t="str">
        <f>IF($A13="","",IF(VLOOKUP($A13,Calculations!$A$4:$AZ$99,52,FALSE)=0,"",VLOOKUP($A13,Calculations!$A$4:$AZ$99,52,FALSE)))</f>
        <v/>
      </c>
    </row>
    <row r="14" spans="1:29" ht="15" customHeight="1" x14ac:dyDescent="0.25">
      <c r="A14" s="89"/>
      <c r="B14" s="34" t="str">
        <f>IF(A14="","",IF(VLOOKUP($A14,'Test Sample Data'!$A$3:$L$98,2,FALSE)=0,"",VLOOKUP($A14,'Test Sample Data'!$A$3:$L$98,2,FALSE)))</f>
        <v/>
      </c>
      <c r="C14" s="163" t="str">
        <f>IF(A14="","",IF(VLOOKUP($A14,Calculations!$A$4:$AZ$99,29,FALSE)=0,"",VLOOKUP($A14,Calculations!$A$4:$AZ$99,29,FALSE)))</f>
        <v/>
      </c>
      <c r="D14" s="163" t="str">
        <f>IF(A14="","",IF(VLOOKUP($A14,Calculations!$A$4:$AZ$99,30,FALSE)=0,"",VLOOKUP($A14,Calculations!$A$4:$AZ$99,30,FALSE)))</f>
        <v/>
      </c>
      <c r="E14" s="163" t="str">
        <f>IF(A14="","",IF(VLOOKUP($A14,Calculations!$A$4:$AZ$99,31,FALSE)=0,"",VLOOKUP($A14,Calculations!$A$4:$AZ$99,31,FALSE)))</f>
        <v/>
      </c>
      <c r="F14" s="163" t="str">
        <f>IF(A14="","",IF(VLOOKUP($A14,Calculations!$A$4:$AZ$99,32,FALSE)=0,"",VLOOKUP($A14,Calculations!$A$4:$AZ$99,32,FALSE)))</f>
        <v/>
      </c>
      <c r="G14" s="163" t="str">
        <f>IF(A14="","",IF(VLOOKUP($A14,Calculations!$A$4:$AZ$99,33,FALSE)=0,"",VLOOKUP($A14,Calculations!$A$4:$AZ$99,33,FALSE)))</f>
        <v/>
      </c>
      <c r="H14" s="163" t="str">
        <f>IF(A14="","",IF(VLOOKUP($A14,Calculations!$A$4:$AZ$99,34,FALSE)=0,"",VLOOKUP($A14,Calculations!$A$4:$AZ$99,34,FALSE)))</f>
        <v/>
      </c>
      <c r="I14" s="163" t="str">
        <f>IF(A14="","",IF(VLOOKUP($A14,Calculations!$A$4:$AZ$99,35,FALSE)=0,"",VLOOKUP($A14,Calculations!$A$4:$AZ$99,35,FALSE)))</f>
        <v/>
      </c>
      <c r="J14" s="163" t="str">
        <f>IF(A14="","",IF(VLOOKUP($A14,Calculations!$A$4:$AZ$99,36,FALSE)=0,"",VLOOKUP($A14,Calculations!$A$4:$AZ$99,36,FALSE)))</f>
        <v/>
      </c>
      <c r="K14" s="163" t="str">
        <f>IF(A14="","",IF(VLOOKUP($A14,Calculations!$A$4:$AZ$99,37,FALSE)=0,"",VLOOKUP($A14,Calculations!$A$4:$AZ$99,37,FALSE)))</f>
        <v/>
      </c>
      <c r="L14" s="163" t="str">
        <f>IF(A14="","",IF(VLOOKUP($A14,Calculations!$A$4:$AZ$99,38,FALSE)=0,"",VLOOKUP($A14,Calculations!$A$4:$AZ$99,38,FALSE)))</f>
        <v/>
      </c>
      <c r="M14" s="163" t="str">
        <f>IF(A14="","",IF(VLOOKUP($A14,Calculations!$A$4:$AZ$99,39,FALSE)=0,"",VLOOKUP($A14,Calculations!$A$4:$AZ$99,39,FALSE)))</f>
        <v/>
      </c>
      <c r="N14" s="163" t="str">
        <f>IF(A14="","",IF(VLOOKUP($A14,Calculations!$A$4:$AZ$99,40,FALSE)=0,"",VLOOKUP($A14,Calculations!$A$4:$AZ$99,40,FALSE)))</f>
        <v/>
      </c>
      <c r="P14" s="81" t="str">
        <f t="shared" si="0"/>
        <v/>
      </c>
      <c r="Q14" s="81" t="str">
        <f t="shared" si="1"/>
        <v/>
      </c>
      <c r="R14" s="12" t="str">
        <f>IF($A14="","",IF(VLOOKUP($A14,Calculations!$A$4:$AZ$99,41,FALSE)=0,"",VLOOKUP($A14,Calculations!$A$4:$AZ$99,41,FALSE)))</f>
        <v/>
      </c>
      <c r="S14" s="12" t="str">
        <f>IF($A14="","",IF(VLOOKUP($A14,Calculations!$A$4:$AZ$99,42,FALSE)=0,"",VLOOKUP($A14,Calculations!$A$4:$AZ$99,42,FALSE)))</f>
        <v/>
      </c>
      <c r="T14" s="12" t="str">
        <f>IF($A14="","",IF(VLOOKUP($A14,Calculations!$A$4:$AZ$99,43,FALSE)=0,"",VLOOKUP($A14,Calculations!$A$4:$AZ$99,43,FALSE)))</f>
        <v/>
      </c>
      <c r="U14" s="12" t="str">
        <f>IF($A14="","",IF(VLOOKUP($A14,Calculations!$A$4:$AZ$99,44,FALSE)=0,"",VLOOKUP($A14,Calculations!$A$4:$AZ$99,44,FALSE)))</f>
        <v/>
      </c>
      <c r="V14" s="12" t="str">
        <f>IF($A14="","",IF(VLOOKUP($A14,Calculations!$A$4:$AZ$99,45,FALSE)=0,"",VLOOKUP($A14,Calculations!$A$4:$AZ$99,45,FALSE)))</f>
        <v/>
      </c>
      <c r="W14" s="12" t="str">
        <f>IF($A14="","",IF(VLOOKUP($A14,Calculations!$A$4:$AZ$99,46,FALSE)=0,"",VLOOKUP($A14,Calculations!$A$4:$AZ$99,46,FALSE)))</f>
        <v/>
      </c>
      <c r="X14" s="12" t="str">
        <f>IF($A14="","",IF(VLOOKUP($A14,Calculations!$A$4:$AZ$99,47,FALSE)=0,"",VLOOKUP($A14,Calculations!$A$4:$AZ$99,47,FALSE)))</f>
        <v/>
      </c>
      <c r="Y14" s="12" t="str">
        <f>IF($A14="","",IF(VLOOKUP($A14,Calculations!$A$4:$AZ$99,48,FALSE)=0,"",VLOOKUP($A14,Calculations!$A$4:$AZ$99,48,FALSE)))</f>
        <v/>
      </c>
      <c r="Z14" s="12" t="str">
        <f>IF($A14="","",IF(VLOOKUP($A14,Calculations!$A$4:$AZ$99,49,FALSE)=0,"",VLOOKUP($A14,Calculations!$A$4:$AZ$99,49,FALSE)))</f>
        <v/>
      </c>
      <c r="AA14" s="12" t="str">
        <f>IF($A14="","",IF(VLOOKUP($A14,Calculations!$A$4:$AZ$99,50,FALSE)=0,"",VLOOKUP($A14,Calculations!$A$4:$AZ$99,50,FALSE)))</f>
        <v/>
      </c>
      <c r="AB14" s="12" t="str">
        <f>IF($A14="","",IF(VLOOKUP($A14,Calculations!$A$4:$AZ$99,51,FALSE)=0,"",VLOOKUP($A14,Calculations!$A$4:$AZ$99,51,FALSE)))</f>
        <v/>
      </c>
      <c r="AC14" s="12" t="str">
        <f>IF($A14="","",IF(VLOOKUP($A14,Calculations!$A$4:$AZ$99,52,FALSE)=0,"",VLOOKUP($A14,Calculations!$A$4:$AZ$99,52,FALSE)))</f>
        <v/>
      </c>
    </row>
    <row r="15" spans="1:29" ht="15" customHeight="1" x14ac:dyDescent="0.25">
      <c r="A15" s="89"/>
      <c r="B15" s="34" t="str">
        <f>IF(A15="","",IF(VLOOKUP($A15,'Test Sample Data'!$A$3:$L$98,2,FALSE)=0,"",VLOOKUP($A15,'Test Sample Data'!$A$3:$L$98,2,FALSE)))</f>
        <v/>
      </c>
      <c r="C15" s="163" t="str">
        <f>IF(A15="","",IF(VLOOKUP($A15,Calculations!$A$4:$AZ$99,29,FALSE)=0,"",VLOOKUP($A15,Calculations!$A$4:$AZ$99,29,FALSE)))</f>
        <v/>
      </c>
      <c r="D15" s="163" t="str">
        <f>IF(A15="","",IF(VLOOKUP($A15,Calculations!$A$4:$AZ$99,30,FALSE)=0,"",VLOOKUP($A15,Calculations!$A$4:$AZ$99,30,FALSE)))</f>
        <v/>
      </c>
      <c r="E15" s="163" t="str">
        <f>IF(A15="","",IF(VLOOKUP($A15,Calculations!$A$4:$AZ$99,31,FALSE)=0,"",VLOOKUP($A15,Calculations!$A$4:$AZ$99,31,FALSE)))</f>
        <v/>
      </c>
      <c r="F15" s="163" t="str">
        <f>IF(A15="","",IF(VLOOKUP($A15,Calculations!$A$4:$AZ$99,32,FALSE)=0,"",VLOOKUP($A15,Calculations!$A$4:$AZ$99,32,FALSE)))</f>
        <v/>
      </c>
      <c r="G15" s="163" t="str">
        <f>IF(A15="","",IF(VLOOKUP($A15,Calculations!$A$4:$AZ$99,33,FALSE)=0,"",VLOOKUP($A15,Calculations!$A$4:$AZ$99,33,FALSE)))</f>
        <v/>
      </c>
      <c r="H15" s="163" t="str">
        <f>IF(A15="","",IF(VLOOKUP($A15,Calculations!$A$4:$AZ$99,34,FALSE)=0,"",VLOOKUP($A15,Calculations!$A$4:$AZ$99,34,FALSE)))</f>
        <v/>
      </c>
      <c r="I15" s="163" t="str">
        <f>IF(A15="","",IF(VLOOKUP($A15,Calculations!$A$4:$AZ$99,35,FALSE)=0,"",VLOOKUP($A15,Calculations!$A$4:$AZ$99,35,FALSE)))</f>
        <v/>
      </c>
      <c r="J15" s="163" t="str">
        <f>IF(A15="","",IF(VLOOKUP($A15,Calculations!$A$4:$AZ$99,36,FALSE)=0,"",VLOOKUP($A15,Calculations!$A$4:$AZ$99,36,FALSE)))</f>
        <v/>
      </c>
      <c r="K15" s="163" t="str">
        <f>IF(A15="","",IF(VLOOKUP($A15,Calculations!$A$4:$AZ$99,37,FALSE)=0,"",VLOOKUP($A15,Calculations!$A$4:$AZ$99,37,FALSE)))</f>
        <v/>
      </c>
      <c r="L15" s="163" t="str">
        <f>IF(A15="","",IF(VLOOKUP($A15,Calculations!$A$4:$AZ$99,38,FALSE)=0,"",VLOOKUP($A15,Calculations!$A$4:$AZ$99,38,FALSE)))</f>
        <v/>
      </c>
      <c r="M15" s="163" t="str">
        <f>IF(A15="","",IF(VLOOKUP($A15,Calculations!$A$4:$AZ$99,39,FALSE)=0,"",VLOOKUP($A15,Calculations!$A$4:$AZ$99,39,FALSE)))</f>
        <v/>
      </c>
      <c r="N15" s="163" t="str">
        <f>IF(A15="","",IF(VLOOKUP($A15,Calculations!$A$4:$AZ$99,40,FALSE)=0,"",VLOOKUP($A15,Calculations!$A$4:$AZ$99,40,FALSE)))</f>
        <v/>
      </c>
      <c r="P15" s="81" t="str">
        <f t="shared" si="0"/>
        <v/>
      </c>
      <c r="Q15" s="81" t="str">
        <f t="shared" si="1"/>
        <v/>
      </c>
      <c r="R15" s="12" t="str">
        <f>IF($A15="","",IF(VLOOKUP($A15,Calculations!$A$4:$AZ$99,41,FALSE)=0,"",VLOOKUP($A15,Calculations!$A$4:$AZ$99,41,FALSE)))</f>
        <v/>
      </c>
      <c r="S15" s="12" t="str">
        <f>IF($A15="","",IF(VLOOKUP($A15,Calculations!$A$4:$AZ$99,42,FALSE)=0,"",VLOOKUP($A15,Calculations!$A$4:$AZ$99,42,FALSE)))</f>
        <v/>
      </c>
      <c r="T15" s="12" t="str">
        <f>IF($A15="","",IF(VLOOKUP($A15,Calculations!$A$4:$AZ$99,43,FALSE)=0,"",VLOOKUP($A15,Calculations!$A$4:$AZ$99,43,FALSE)))</f>
        <v/>
      </c>
      <c r="U15" s="12" t="str">
        <f>IF($A15="","",IF(VLOOKUP($A15,Calculations!$A$4:$AZ$99,44,FALSE)=0,"",VLOOKUP($A15,Calculations!$A$4:$AZ$99,44,FALSE)))</f>
        <v/>
      </c>
      <c r="V15" s="12" t="str">
        <f>IF($A15="","",IF(VLOOKUP($A15,Calculations!$A$4:$AZ$99,45,FALSE)=0,"",VLOOKUP($A15,Calculations!$A$4:$AZ$99,45,FALSE)))</f>
        <v/>
      </c>
      <c r="W15" s="12" t="str">
        <f>IF($A15="","",IF(VLOOKUP($A15,Calculations!$A$4:$AZ$99,46,FALSE)=0,"",VLOOKUP($A15,Calculations!$A$4:$AZ$99,46,FALSE)))</f>
        <v/>
      </c>
      <c r="X15" s="12" t="str">
        <f>IF($A15="","",IF(VLOOKUP($A15,Calculations!$A$4:$AZ$99,47,FALSE)=0,"",VLOOKUP($A15,Calculations!$A$4:$AZ$99,47,FALSE)))</f>
        <v/>
      </c>
      <c r="Y15" s="12" t="str">
        <f>IF($A15="","",IF(VLOOKUP($A15,Calculations!$A$4:$AZ$99,48,FALSE)=0,"",VLOOKUP($A15,Calculations!$A$4:$AZ$99,48,FALSE)))</f>
        <v/>
      </c>
      <c r="Z15" s="12" t="str">
        <f>IF($A15="","",IF(VLOOKUP($A15,Calculations!$A$4:$AZ$99,49,FALSE)=0,"",VLOOKUP($A15,Calculations!$A$4:$AZ$99,49,FALSE)))</f>
        <v/>
      </c>
      <c r="AA15" s="12" t="str">
        <f>IF($A15="","",IF(VLOOKUP($A15,Calculations!$A$4:$AZ$99,50,FALSE)=0,"",VLOOKUP($A15,Calculations!$A$4:$AZ$99,50,FALSE)))</f>
        <v/>
      </c>
      <c r="AB15" s="12" t="str">
        <f>IF($A15="","",IF(VLOOKUP($A15,Calculations!$A$4:$AZ$99,51,FALSE)=0,"",VLOOKUP($A15,Calculations!$A$4:$AZ$99,51,FALSE)))</f>
        <v/>
      </c>
      <c r="AC15" s="12" t="str">
        <f>IF($A15="","",IF(VLOOKUP($A15,Calculations!$A$4:$AZ$99,52,FALSE)=0,"",VLOOKUP($A15,Calculations!$A$4:$AZ$99,52,FALSE)))</f>
        <v/>
      </c>
    </row>
    <row r="16" spans="1:29" ht="15" customHeight="1" x14ac:dyDescent="0.25">
      <c r="A16" s="89"/>
      <c r="B16" s="34" t="str">
        <f>IF(A16="","",IF(VLOOKUP($A16,'Test Sample Data'!$A$3:$L$98,2,FALSE)=0,"",VLOOKUP($A16,'Test Sample Data'!$A$3:$L$98,2,FALSE)))</f>
        <v/>
      </c>
      <c r="C16" s="163" t="str">
        <f>IF(A16="","",IF(VLOOKUP($A16,Calculations!$A$4:$AZ$99,29,FALSE)=0,"",VLOOKUP($A16,Calculations!$A$4:$AZ$99,29,FALSE)))</f>
        <v/>
      </c>
      <c r="D16" s="163" t="str">
        <f>IF(A16="","",IF(VLOOKUP($A16,Calculations!$A$4:$AZ$99,30,FALSE)=0,"",VLOOKUP($A16,Calculations!$A$4:$AZ$99,30,FALSE)))</f>
        <v/>
      </c>
      <c r="E16" s="163" t="str">
        <f>IF(A16="","",IF(VLOOKUP($A16,Calculations!$A$4:$AZ$99,31,FALSE)=0,"",VLOOKUP($A16,Calculations!$A$4:$AZ$99,31,FALSE)))</f>
        <v/>
      </c>
      <c r="F16" s="163" t="str">
        <f>IF(A16="","",IF(VLOOKUP($A16,Calculations!$A$4:$AZ$99,32,FALSE)=0,"",VLOOKUP($A16,Calculations!$A$4:$AZ$99,32,FALSE)))</f>
        <v/>
      </c>
      <c r="G16" s="163" t="str">
        <f>IF(A16="","",IF(VLOOKUP($A16,Calculations!$A$4:$AZ$99,33,FALSE)=0,"",VLOOKUP($A16,Calculations!$A$4:$AZ$99,33,FALSE)))</f>
        <v/>
      </c>
      <c r="H16" s="163" t="str">
        <f>IF(A16="","",IF(VLOOKUP($A16,Calculations!$A$4:$AZ$99,34,FALSE)=0,"",VLOOKUP($A16,Calculations!$A$4:$AZ$99,34,FALSE)))</f>
        <v/>
      </c>
      <c r="I16" s="163" t="str">
        <f>IF(A16="","",IF(VLOOKUP($A16,Calculations!$A$4:$AZ$99,35,FALSE)=0,"",VLOOKUP($A16,Calculations!$A$4:$AZ$99,35,FALSE)))</f>
        <v/>
      </c>
      <c r="J16" s="163" t="str">
        <f>IF(A16="","",IF(VLOOKUP($A16,Calculations!$A$4:$AZ$99,36,FALSE)=0,"",VLOOKUP($A16,Calculations!$A$4:$AZ$99,36,FALSE)))</f>
        <v/>
      </c>
      <c r="K16" s="163" t="str">
        <f>IF(A16="","",IF(VLOOKUP($A16,Calculations!$A$4:$AZ$99,37,FALSE)=0,"",VLOOKUP($A16,Calculations!$A$4:$AZ$99,37,FALSE)))</f>
        <v/>
      </c>
      <c r="L16" s="163" t="str">
        <f>IF(A16="","",IF(VLOOKUP($A16,Calculations!$A$4:$AZ$99,38,FALSE)=0,"",VLOOKUP($A16,Calculations!$A$4:$AZ$99,38,FALSE)))</f>
        <v/>
      </c>
      <c r="M16" s="163" t="str">
        <f>IF(A16="","",IF(VLOOKUP($A16,Calculations!$A$4:$AZ$99,39,FALSE)=0,"",VLOOKUP($A16,Calculations!$A$4:$AZ$99,39,FALSE)))</f>
        <v/>
      </c>
      <c r="N16" s="163" t="str">
        <f>IF(A16="","",IF(VLOOKUP($A16,Calculations!$A$4:$AZ$99,40,FALSE)=0,"",VLOOKUP($A16,Calculations!$A$4:$AZ$99,40,FALSE)))</f>
        <v/>
      </c>
      <c r="P16" s="81" t="str">
        <f t="shared" si="0"/>
        <v/>
      </c>
      <c r="Q16" s="81" t="str">
        <f t="shared" si="1"/>
        <v/>
      </c>
      <c r="R16" s="12" t="str">
        <f>IF($A16="","",IF(VLOOKUP($A16,Calculations!$A$4:$AZ$99,41,FALSE)=0,"",VLOOKUP($A16,Calculations!$A$4:$AZ$99,41,FALSE)))</f>
        <v/>
      </c>
      <c r="S16" s="12" t="str">
        <f>IF($A16="","",IF(VLOOKUP($A16,Calculations!$A$4:$AZ$99,42,FALSE)=0,"",VLOOKUP($A16,Calculations!$A$4:$AZ$99,42,FALSE)))</f>
        <v/>
      </c>
      <c r="T16" s="12" t="str">
        <f>IF($A16="","",IF(VLOOKUP($A16,Calculations!$A$4:$AZ$99,43,FALSE)=0,"",VLOOKUP($A16,Calculations!$A$4:$AZ$99,43,FALSE)))</f>
        <v/>
      </c>
      <c r="U16" s="12" t="str">
        <f>IF($A16="","",IF(VLOOKUP($A16,Calculations!$A$4:$AZ$99,44,FALSE)=0,"",VLOOKUP($A16,Calculations!$A$4:$AZ$99,44,FALSE)))</f>
        <v/>
      </c>
      <c r="V16" s="12" t="str">
        <f>IF($A16="","",IF(VLOOKUP($A16,Calculations!$A$4:$AZ$99,45,FALSE)=0,"",VLOOKUP($A16,Calculations!$A$4:$AZ$99,45,FALSE)))</f>
        <v/>
      </c>
      <c r="W16" s="12" t="str">
        <f>IF($A16="","",IF(VLOOKUP($A16,Calculations!$A$4:$AZ$99,46,FALSE)=0,"",VLOOKUP($A16,Calculations!$A$4:$AZ$99,46,FALSE)))</f>
        <v/>
      </c>
      <c r="X16" s="12" t="str">
        <f>IF($A16="","",IF(VLOOKUP($A16,Calculations!$A$4:$AZ$99,47,FALSE)=0,"",VLOOKUP($A16,Calculations!$A$4:$AZ$99,47,FALSE)))</f>
        <v/>
      </c>
      <c r="Y16" s="12" t="str">
        <f>IF($A16="","",IF(VLOOKUP($A16,Calculations!$A$4:$AZ$99,48,FALSE)=0,"",VLOOKUP($A16,Calculations!$A$4:$AZ$99,48,FALSE)))</f>
        <v/>
      </c>
      <c r="Z16" s="12" t="str">
        <f>IF($A16="","",IF(VLOOKUP($A16,Calculations!$A$4:$AZ$99,49,FALSE)=0,"",VLOOKUP($A16,Calculations!$A$4:$AZ$99,49,FALSE)))</f>
        <v/>
      </c>
      <c r="AA16" s="12" t="str">
        <f>IF($A16="","",IF(VLOOKUP($A16,Calculations!$A$4:$AZ$99,50,FALSE)=0,"",VLOOKUP($A16,Calculations!$A$4:$AZ$99,50,FALSE)))</f>
        <v/>
      </c>
      <c r="AB16" s="12" t="str">
        <f>IF($A16="","",IF(VLOOKUP($A16,Calculations!$A$4:$AZ$99,51,FALSE)=0,"",VLOOKUP($A16,Calculations!$A$4:$AZ$99,51,FALSE)))</f>
        <v/>
      </c>
      <c r="AC16" s="12" t="str">
        <f>IF($A16="","",IF(VLOOKUP($A16,Calculations!$A$4:$AZ$99,52,FALSE)=0,"",VLOOKUP($A16,Calculations!$A$4:$AZ$99,52,FALSE)))</f>
        <v/>
      </c>
    </row>
    <row r="17" spans="1:29" ht="15" customHeight="1" x14ac:dyDescent="0.25">
      <c r="A17" s="89"/>
      <c r="B17" s="34" t="str">
        <f>IF(A17="","",IF(VLOOKUP($A17,'Test Sample Data'!$A$3:$L$98,2,FALSE)=0,"",VLOOKUP($A17,'Test Sample Data'!$A$3:$L$98,2,FALSE)))</f>
        <v/>
      </c>
      <c r="C17" s="163" t="str">
        <f>IF(A17="","",IF(VLOOKUP($A17,Calculations!$A$4:$AZ$99,29,FALSE)=0,"",VLOOKUP($A17,Calculations!$A$4:$AZ$99,29,FALSE)))</f>
        <v/>
      </c>
      <c r="D17" s="163" t="str">
        <f>IF(A17="","",IF(VLOOKUP($A17,Calculations!$A$4:$AZ$99,30,FALSE)=0,"",VLOOKUP($A17,Calculations!$A$4:$AZ$99,30,FALSE)))</f>
        <v/>
      </c>
      <c r="E17" s="163" t="str">
        <f>IF(A17="","",IF(VLOOKUP($A17,Calculations!$A$4:$AZ$99,31,FALSE)=0,"",VLOOKUP($A17,Calculations!$A$4:$AZ$99,31,FALSE)))</f>
        <v/>
      </c>
      <c r="F17" s="163" t="str">
        <f>IF(A17="","",IF(VLOOKUP($A17,Calculations!$A$4:$AZ$99,32,FALSE)=0,"",VLOOKUP($A17,Calculations!$A$4:$AZ$99,32,FALSE)))</f>
        <v/>
      </c>
      <c r="G17" s="163" t="str">
        <f>IF(A17="","",IF(VLOOKUP($A17,Calculations!$A$4:$AZ$99,33,FALSE)=0,"",VLOOKUP($A17,Calculations!$A$4:$AZ$99,33,FALSE)))</f>
        <v/>
      </c>
      <c r="H17" s="163" t="str">
        <f>IF(A17="","",IF(VLOOKUP($A17,Calculations!$A$4:$AZ$99,34,FALSE)=0,"",VLOOKUP($A17,Calculations!$A$4:$AZ$99,34,FALSE)))</f>
        <v/>
      </c>
      <c r="I17" s="163" t="str">
        <f>IF(A17="","",IF(VLOOKUP($A17,Calculations!$A$4:$AZ$99,35,FALSE)=0,"",VLOOKUP($A17,Calculations!$A$4:$AZ$99,35,FALSE)))</f>
        <v/>
      </c>
      <c r="J17" s="163" t="str">
        <f>IF(A17="","",IF(VLOOKUP($A17,Calculations!$A$4:$AZ$99,36,FALSE)=0,"",VLOOKUP($A17,Calculations!$A$4:$AZ$99,36,FALSE)))</f>
        <v/>
      </c>
      <c r="K17" s="163" t="str">
        <f>IF(A17="","",IF(VLOOKUP($A17,Calculations!$A$4:$AZ$99,37,FALSE)=0,"",VLOOKUP($A17,Calculations!$A$4:$AZ$99,37,FALSE)))</f>
        <v/>
      </c>
      <c r="L17" s="163" t="str">
        <f>IF(A17="","",IF(VLOOKUP($A17,Calculations!$A$4:$AZ$99,38,FALSE)=0,"",VLOOKUP($A17,Calculations!$A$4:$AZ$99,38,FALSE)))</f>
        <v/>
      </c>
      <c r="M17" s="163" t="str">
        <f>IF(A17="","",IF(VLOOKUP($A17,Calculations!$A$4:$AZ$99,39,FALSE)=0,"",VLOOKUP($A17,Calculations!$A$4:$AZ$99,39,FALSE)))</f>
        <v/>
      </c>
      <c r="N17" s="163" t="str">
        <f>IF(A17="","",IF(VLOOKUP($A17,Calculations!$A$4:$AZ$99,40,FALSE)=0,"",VLOOKUP($A17,Calculations!$A$4:$AZ$99,40,FALSE)))</f>
        <v/>
      </c>
      <c r="P17" s="81" t="str">
        <f t="shared" si="0"/>
        <v/>
      </c>
      <c r="Q17" s="81" t="str">
        <f t="shared" si="1"/>
        <v/>
      </c>
      <c r="R17" s="12" t="str">
        <f>IF($A17="","",IF(VLOOKUP($A17,Calculations!$A$4:$AZ$99,41,FALSE)=0,"",VLOOKUP($A17,Calculations!$A$4:$AZ$99,41,FALSE)))</f>
        <v/>
      </c>
      <c r="S17" s="12" t="str">
        <f>IF($A17="","",IF(VLOOKUP($A17,Calculations!$A$4:$AZ$99,42,FALSE)=0,"",VLOOKUP($A17,Calculations!$A$4:$AZ$99,42,FALSE)))</f>
        <v/>
      </c>
      <c r="T17" s="12" t="str">
        <f>IF($A17="","",IF(VLOOKUP($A17,Calculations!$A$4:$AZ$99,43,FALSE)=0,"",VLOOKUP($A17,Calculations!$A$4:$AZ$99,43,FALSE)))</f>
        <v/>
      </c>
      <c r="U17" s="12" t="str">
        <f>IF($A17="","",IF(VLOOKUP($A17,Calculations!$A$4:$AZ$99,44,FALSE)=0,"",VLOOKUP($A17,Calculations!$A$4:$AZ$99,44,FALSE)))</f>
        <v/>
      </c>
      <c r="V17" s="12" t="str">
        <f>IF($A17="","",IF(VLOOKUP($A17,Calculations!$A$4:$AZ$99,45,FALSE)=0,"",VLOOKUP($A17,Calculations!$A$4:$AZ$99,45,FALSE)))</f>
        <v/>
      </c>
      <c r="W17" s="12" t="str">
        <f>IF($A17="","",IF(VLOOKUP($A17,Calculations!$A$4:$AZ$99,46,FALSE)=0,"",VLOOKUP($A17,Calculations!$A$4:$AZ$99,46,FALSE)))</f>
        <v/>
      </c>
      <c r="X17" s="12" t="str">
        <f>IF($A17="","",IF(VLOOKUP($A17,Calculations!$A$4:$AZ$99,47,FALSE)=0,"",VLOOKUP($A17,Calculations!$A$4:$AZ$99,47,FALSE)))</f>
        <v/>
      </c>
      <c r="Y17" s="12" t="str">
        <f>IF($A17="","",IF(VLOOKUP($A17,Calculations!$A$4:$AZ$99,48,FALSE)=0,"",VLOOKUP($A17,Calculations!$A$4:$AZ$99,48,FALSE)))</f>
        <v/>
      </c>
      <c r="Z17" s="12" t="str">
        <f>IF($A17="","",IF(VLOOKUP($A17,Calculations!$A$4:$AZ$99,49,FALSE)=0,"",VLOOKUP($A17,Calculations!$A$4:$AZ$99,49,FALSE)))</f>
        <v/>
      </c>
      <c r="AA17" s="12" t="str">
        <f>IF($A17="","",IF(VLOOKUP($A17,Calculations!$A$4:$AZ$99,50,FALSE)=0,"",VLOOKUP($A17,Calculations!$A$4:$AZ$99,50,FALSE)))</f>
        <v/>
      </c>
      <c r="AB17" s="12" t="str">
        <f>IF($A17="","",IF(VLOOKUP($A17,Calculations!$A$4:$AZ$99,51,FALSE)=0,"",VLOOKUP($A17,Calculations!$A$4:$AZ$99,51,FALSE)))</f>
        <v/>
      </c>
      <c r="AC17" s="12" t="str">
        <f>IF($A17="","",IF(VLOOKUP($A17,Calculations!$A$4:$AZ$99,52,FALSE)=0,"",VLOOKUP($A17,Calculations!$A$4:$AZ$99,52,FALSE)))</f>
        <v/>
      </c>
    </row>
    <row r="18" spans="1:29" ht="15" customHeight="1" x14ac:dyDescent="0.25">
      <c r="A18" s="89"/>
      <c r="B18" s="34" t="str">
        <f>IF(A18="","",IF(VLOOKUP($A18,'Test Sample Data'!$A$3:$L$98,2,FALSE)=0,"",VLOOKUP($A18,'Test Sample Data'!$A$3:$L$98,2,FALSE)))</f>
        <v/>
      </c>
      <c r="C18" s="163" t="str">
        <f>IF(A18="","",IF(VLOOKUP($A18,Calculations!$A$4:$AZ$99,29,FALSE)=0,"",VLOOKUP($A18,Calculations!$A$4:$AZ$99,29,FALSE)))</f>
        <v/>
      </c>
      <c r="D18" s="163" t="str">
        <f>IF(A18="","",IF(VLOOKUP($A18,Calculations!$A$4:$AZ$99,30,FALSE)=0,"",VLOOKUP($A18,Calculations!$A$4:$AZ$99,30,FALSE)))</f>
        <v/>
      </c>
      <c r="E18" s="163" t="str">
        <f>IF(A18="","",IF(VLOOKUP($A18,Calculations!$A$4:$AZ$99,31,FALSE)=0,"",VLOOKUP($A18,Calculations!$A$4:$AZ$99,31,FALSE)))</f>
        <v/>
      </c>
      <c r="F18" s="163" t="str">
        <f>IF(A18="","",IF(VLOOKUP($A18,Calculations!$A$4:$AZ$99,32,FALSE)=0,"",VLOOKUP($A18,Calculations!$A$4:$AZ$99,32,FALSE)))</f>
        <v/>
      </c>
      <c r="G18" s="163" t="str">
        <f>IF(A18="","",IF(VLOOKUP($A18,Calculations!$A$4:$AZ$99,33,FALSE)=0,"",VLOOKUP($A18,Calculations!$A$4:$AZ$99,33,FALSE)))</f>
        <v/>
      </c>
      <c r="H18" s="163" t="str">
        <f>IF(A18="","",IF(VLOOKUP($A18,Calculations!$A$4:$AZ$99,34,FALSE)=0,"",VLOOKUP($A18,Calculations!$A$4:$AZ$99,34,FALSE)))</f>
        <v/>
      </c>
      <c r="I18" s="163" t="str">
        <f>IF(A18="","",IF(VLOOKUP($A18,Calculations!$A$4:$AZ$99,35,FALSE)=0,"",VLOOKUP($A18,Calculations!$A$4:$AZ$99,35,FALSE)))</f>
        <v/>
      </c>
      <c r="J18" s="163" t="str">
        <f>IF(A18="","",IF(VLOOKUP($A18,Calculations!$A$4:$AZ$99,36,FALSE)=0,"",VLOOKUP($A18,Calculations!$A$4:$AZ$99,36,FALSE)))</f>
        <v/>
      </c>
      <c r="K18" s="163" t="str">
        <f>IF(A18="","",IF(VLOOKUP($A18,Calculations!$A$4:$AZ$99,37,FALSE)=0,"",VLOOKUP($A18,Calculations!$A$4:$AZ$99,37,FALSE)))</f>
        <v/>
      </c>
      <c r="L18" s="163" t="str">
        <f>IF(A18="","",IF(VLOOKUP($A18,Calculations!$A$4:$AZ$99,38,FALSE)=0,"",VLOOKUP($A18,Calculations!$A$4:$AZ$99,38,FALSE)))</f>
        <v/>
      </c>
      <c r="M18" s="163" t="str">
        <f>IF(A18="","",IF(VLOOKUP($A18,Calculations!$A$4:$AZ$99,39,FALSE)=0,"",VLOOKUP($A18,Calculations!$A$4:$AZ$99,39,FALSE)))</f>
        <v/>
      </c>
      <c r="N18" s="163" t="str">
        <f>IF(A18="","",IF(VLOOKUP($A18,Calculations!$A$4:$AZ$99,40,FALSE)=0,"",VLOOKUP($A18,Calculations!$A$4:$AZ$99,40,FALSE)))</f>
        <v/>
      </c>
      <c r="P18" s="81" t="str">
        <f t="shared" si="0"/>
        <v/>
      </c>
      <c r="Q18" s="81" t="str">
        <f t="shared" si="1"/>
        <v/>
      </c>
      <c r="R18" s="12" t="str">
        <f>IF($A18="","",IF(VLOOKUP($A18,Calculations!$A$4:$AZ$99,41,FALSE)=0,"",VLOOKUP($A18,Calculations!$A$4:$AZ$99,41,FALSE)))</f>
        <v/>
      </c>
      <c r="S18" s="12" t="str">
        <f>IF($A18="","",IF(VLOOKUP($A18,Calculations!$A$4:$AZ$99,42,FALSE)=0,"",VLOOKUP($A18,Calculations!$A$4:$AZ$99,42,FALSE)))</f>
        <v/>
      </c>
      <c r="T18" s="12" t="str">
        <f>IF($A18="","",IF(VLOOKUP($A18,Calculations!$A$4:$AZ$99,43,FALSE)=0,"",VLOOKUP($A18,Calculations!$A$4:$AZ$99,43,FALSE)))</f>
        <v/>
      </c>
      <c r="U18" s="12" t="str">
        <f>IF($A18="","",IF(VLOOKUP($A18,Calculations!$A$4:$AZ$99,44,FALSE)=0,"",VLOOKUP($A18,Calculations!$A$4:$AZ$99,44,FALSE)))</f>
        <v/>
      </c>
      <c r="V18" s="12" t="str">
        <f>IF($A18="","",IF(VLOOKUP($A18,Calculations!$A$4:$AZ$99,45,FALSE)=0,"",VLOOKUP($A18,Calculations!$A$4:$AZ$99,45,FALSE)))</f>
        <v/>
      </c>
      <c r="W18" s="12" t="str">
        <f>IF($A18="","",IF(VLOOKUP($A18,Calculations!$A$4:$AZ$99,46,FALSE)=0,"",VLOOKUP($A18,Calculations!$A$4:$AZ$99,46,FALSE)))</f>
        <v/>
      </c>
      <c r="X18" s="12" t="str">
        <f>IF($A18="","",IF(VLOOKUP($A18,Calculations!$A$4:$AZ$99,47,FALSE)=0,"",VLOOKUP($A18,Calculations!$A$4:$AZ$99,47,FALSE)))</f>
        <v/>
      </c>
      <c r="Y18" s="12" t="str">
        <f>IF($A18="","",IF(VLOOKUP($A18,Calculations!$A$4:$AZ$99,48,FALSE)=0,"",VLOOKUP($A18,Calculations!$A$4:$AZ$99,48,FALSE)))</f>
        <v/>
      </c>
      <c r="Z18" s="12" t="str">
        <f>IF($A18="","",IF(VLOOKUP($A18,Calculations!$A$4:$AZ$99,49,FALSE)=0,"",VLOOKUP($A18,Calculations!$A$4:$AZ$99,49,FALSE)))</f>
        <v/>
      </c>
      <c r="AA18" s="12" t="str">
        <f>IF($A18="","",IF(VLOOKUP($A18,Calculations!$A$4:$AZ$99,50,FALSE)=0,"",VLOOKUP($A18,Calculations!$A$4:$AZ$99,50,FALSE)))</f>
        <v/>
      </c>
      <c r="AB18" s="12" t="str">
        <f>IF($A18="","",IF(VLOOKUP($A18,Calculations!$A$4:$AZ$99,51,FALSE)=0,"",VLOOKUP($A18,Calculations!$A$4:$AZ$99,51,FALSE)))</f>
        <v/>
      </c>
      <c r="AC18" s="12" t="str">
        <f>IF($A18="","",IF(VLOOKUP($A18,Calculations!$A$4:$AZ$99,52,FALSE)=0,"",VLOOKUP($A18,Calculations!$A$4:$AZ$99,52,FALSE)))</f>
        <v/>
      </c>
    </row>
    <row r="19" spans="1:29" ht="15" customHeight="1" x14ac:dyDescent="0.25">
      <c r="A19" s="89"/>
      <c r="B19" s="34" t="str">
        <f>IF(A19="","",IF(VLOOKUP($A19,'Test Sample Data'!$A$3:$L$98,2,FALSE)=0,"",VLOOKUP($A19,'Test Sample Data'!$A$3:$L$98,2,FALSE)))</f>
        <v/>
      </c>
      <c r="C19" s="163" t="str">
        <f>IF(A19="","",IF(VLOOKUP($A19,Calculations!$A$4:$AZ$99,29,FALSE)=0,"",VLOOKUP($A19,Calculations!$A$4:$AZ$99,29,FALSE)))</f>
        <v/>
      </c>
      <c r="D19" s="163" t="str">
        <f>IF(A19="","",IF(VLOOKUP($A19,Calculations!$A$4:$AZ$99,30,FALSE)=0,"",VLOOKUP($A19,Calculations!$A$4:$AZ$99,30,FALSE)))</f>
        <v/>
      </c>
      <c r="E19" s="163" t="str">
        <f>IF(A19="","",IF(VLOOKUP($A19,Calculations!$A$4:$AZ$99,31,FALSE)=0,"",VLOOKUP($A19,Calculations!$A$4:$AZ$99,31,FALSE)))</f>
        <v/>
      </c>
      <c r="F19" s="163" t="str">
        <f>IF(A19="","",IF(VLOOKUP($A19,Calculations!$A$4:$AZ$99,32,FALSE)=0,"",VLOOKUP($A19,Calculations!$A$4:$AZ$99,32,FALSE)))</f>
        <v/>
      </c>
      <c r="G19" s="163" t="str">
        <f>IF(A19="","",IF(VLOOKUP($A19,Calculations!$A$4:$AZ$99,33,FALSE)=0,"",VLOOKUP($A19,Calculations!$A$4:$AZ$99,33,FALSE)))</f>
        <v/>
      </c>
      <c r="H19" s="163" t="str">
        <f>IF(A19="","",IF(VLOOKUP($A19,Calculations!$A$4:$AZ$99,34,FALSE)=0,"",VLOOKUP($A19,Calculations!$A$4:$AZ$99,34,FALSE)))</f>
        <v/>
      </c>
      <c r="I19" s="163" t="str">
        <f>IF(A19="","",IF(VLOOKUP($A19,Calculations!$A$4:$AZ$99,35,FALSE)=0,"",VLOOKUP($A19,Calculations!$A$4:$AZ$99,35,FALSE)))</f>
        <v/>
      </c>
      <c r="J19" s="163" t="str">
        <f>IF(A19="","",IF(VLOOKUP($A19,Calculations!$A$4:$AZ$99,36,FALSE)=0,"",VLOOKUP($A19,Calculations!$A$4:$AZ$99,36,FALSE)))</f>
        <v/>
      </c>
      <c r="K19" s="163" t="str">
        <f>IF(A19="","",IF(VLOOKUP($A19,Calculations!$A$4:$AZ$99,37,FALSE)=0,"",VLOOKUP($A19,Calculations!$A$4:$AZ$99,37,FALSE)))</f>
        <v/>
      </c>
      <c r="L19" s="163" t="str">
        <f>IF(A19="","",IF(VLOOKUP($A19,Calculations!$A$4:$AZ$99,38,FALSE)=0,"",VLOOKUP($A19,Calculations!$A$4:$AZ$99,38,FALSE)))</f>
        <v/>
      </c>
      <c r="M19" s="163" t="str">
        <f>IF(A19="","",IF(VLOOKUP($A19,Calculations!$A$4:$AZ$99,39,FALSE)=0,"",VLOOKUP($A19,Calculations!$A$4:$AZ$99,39,FALSE)))</f>
        <v/>
      </c>
      <c r="N19" s="163" t="str">
        <f>IF(A19="","",IF(VLOOKUP($A19,Calculations!$A$4:$AZ$99,40,FALSE)=0,"",VLOOKUP($A19,Calculations!$A$4:$AZ$99,40,FALSE)))</f>
        <v/>
      </c>
      <c r="P19" s="81" t="str">
        <f t="shared" si="0"/>
        <v/>
      </c>
      <c r="Q19" s="81" t="str">
        <f t="shared" si="1"/>
        <v/>
      </c>
      <c r="R19" s="12" t="str">
        <f>IF($A19="","",IF(VLOOKUP($A19,Calculations!$A$4:$AZ$99,41,FALSE)=0,"",VLOOKUP($A19,Calculations!$A$4:$AZ$99,41,FALSE)))</f>
        <v/>
      </c>
      <c r="S19" s="12" t="str">
        <f>IF($A19="","",IF(VLOOKUP($A19,Calculations!$A$4:$AZ$99,42,FALSE)=0,"",VLOOKUP($A19,Calculations!$A$4:$AZ$99,42,FALSE)))</f>
        <v/>
      </c>
      <c r="T19" s="12" t="str">
        <f>IF($A19="","",IF(VLOOKUP($A19,Calculations!$A$4:$AZ$99,43,FALSE)=0,"",VLOOKUP($A19,Calculations!$A$4:$AZ$99,43,FALSE)))</f>
        <v/>
      </c>
      <c r="U19" s="12" t="str">
        <f>IF($A19="","",IF(VLOOKUP($A19,Calculations!$A$4:$AZ$99,44,FALSE)=0,"",VLOOKUP($A19,Calculations!$A$4:$AZ$99,44,FALSE)))</f>
        <v/>
      </c>
      <c r="V19" s="12" t="str">
        <f>IF($A19="","",IF(VLOOKUP($A19,Calculations!$A$4:$AZ$99,45,FALSE)=0,"",VLOOKUP($A19,Calculations!$A$4:$AZ$99,45,FALSE)))</f>
        <v/>
      </c>
      <c r="W19" s="12" t="str">
        <f>IF($A19="","",IF(VLOOKUP($A19,Calculations!$A$4:$AZ$99,46,FALSE)=0,"",VLOOKUP($A19,Calculations!$A$4:$AZ$99,46,FALSE)))</f>
        <v/>
      </c>
      <c r="X19" s="12" t="str">
        <f>IF($A19="","",IF(VLOOKUP($A19,Calculations!$A$4:$AZ$99,47,FALSE)=0,"",VLOOKUP($A19,Calculations!$A$4:$AZ$99,47,FALSE)))</f>
        <v/>
      </c>
      <c r="Y19" s="12" t="str">
        <f>IF($A19="","",IF(VLOOKUP($A19,Calculations!$A$4:$AZ$99,48,FALSE)=0,"",VLOOKUP($A19,Calculations!$A$4:$AZ$99,48,FALSE)))</f>
        <v/>
      </c>
      <c r="Z19" s="12" t="str">
        <f>IF($A19="","",IF(VLOOKUP($A19,Calculations!$A$4:$AZ$99,49,FALSE)=0,"",VLOOKUP($A19,Calculations!$A$4:$AZ$99,49,FALSE)))</f>
        <v/>
      </c>
      <c r="AA19" s="12" t="str">
        <f>IF($A19="","",IF(VLOOKUP($A19,Calculations!$A$4:$AZ$99,50,FALSE)=0,"",VLOOKUP($A19,Calculations!$A$4:$AZ$99,50,FALSE)))</f>
        <v/>
      </c>
      <c r="AB19" s="12" t="str">
        <f>IF($A19="","",IF(VLOOKUP($A19,Calculations!$A$4:$AZ$99,51,FALSE)=0,"",VLOOKUP($A19,Calculations!$A$4:$AZ$99,51,FALSE)))</f>
        <v/>
      </c>
      <c r="AC19" s="12" t="str">
        <f>IF($A19="","",IF(VLOOKUP($A19,Calculations!$A$4:$AZ$99,52,FALSE)=0,"",VLOOKUP($A19,Calculations!$A$4:$AZ$99,52,FALSE)))</f>
        <v/>
      </c>
    </row>
    <row r="20" spans="1:29" ht="15" customHeight="1" x14ac:dyDescent="0.25">
      <c r="A20" s="89"/>
      <c r="B20" s="34" t="str">
        <f>IF(A20="","",IF(VLOOKUP($A20,'Test Sample Data'!$A$3:$L$98,2,FALSE)=0,"",VLOOKUP($A20,'Test Sample Data'!$A$3:$L$98,2,FALSE)))</f>
        <v/>
      </c>
      <c r="C20" s="163" t="str">
        <f>IF(A20="","",IF(VLOOKUP($A20,Calculations!$A$4:$AZ$99,29,FALSE)=0,"",VLOOKUP($A20,Calculations!$A$4:$AZ$99,29,FALSE)))</f>
        <v/>
      </c>
      <c r="D20" s="163" t="str">
        <f>IF(A20="","",IF(VLOOKUP($A20,Calculations!$A$4:$AZ$99,30,FALSE)=0,"",VLOOKUP($A20,Calculations!$A$4:$AZ$99,30,FALSE)))</f>
        <v/>
      </c>
      <c r="E20" s="163" t="str">
        <f>IF(A20="","",IF(VLOOKUP($A20,Calculations!$A$4:$AZ$99,31,FALSE)=0,"",VLOOKUP($A20,Calculations!$A$4:$AZ$99,31,FALSE)))</f>
        <v/>
      </c>
      <c r="F20" s="163" t="str">
        <f>IF(A20="","",IF(VLOOKUP($A20,Calculations!$A$4:$AZ$99,32,FALSE)=0,"",VLOOKUP($A20,Calculations!$A$4:$AZ$99,32,FALSE)))</f>
        <v/>
      </c>
      <c r="G20" s="163" t="str">
        <f>IF(A20="","",IF(VLOOKUP($A20,Calculations!$A$4:$AZ$99,33,FALSE)=0,"",VLOOKUP($A20,Calculations!$A$4:$AZ$99,33,FALSE)))</f>
        <v/>
      </c>
      <c r="H20" s="163" t="str">
        <f>IF(A20="","",IF(VLOOKUP($A20,Calculations!$A$4:$AZ$99,34,FALSE)=0,"",VLOOKUP($A20,Calculations!$A$4:$AZ$99,34,FALSE)))</f>
        <v/>
      </c>
      <c r="I20" s="163" t="str">
        <f>IF(A20="","",IF(VLOOKUP($A20,Calculations!$A$4:$AZ$99,35,FALSE)=0,"",VLOOKUP($A20,Calculations!$A$4:$AZ$99,35,FALSE)))</f>
        <v/>
      </c>
      <c r="J20" s="163" t="str">
        <f>IF(A20="","",IF(VLOOKUP($A20,Calculations!$A$4:$AZ$99,36,FALSE)=0,"",VLOOKUP($A20,Calculations!$A$4:$AZ$99,36,FALSE)))</f>
        <v/>
      </c>
      <c r="K20" s="163" t="str">
        <f>IF(A20="","",IF(VLOOKUP($A20,Calculations!$A$4:$AZ$99,37,FALSE)=0,"",VLOOKUP($A20,Calculations!$A$4:$AZ$99,37,FALSE)))</f>
        <v/>
      </c>
      <c r="L20" s="163" t="str">
        <f>IF(A20="","",IF(VLOOKUP($A20,Calculations!$A$4:$AZ$99,38,FALSE)=0,"",VLOOKUP($A20,Calculations!$A$4:$AZ$99,38,FALSE)))</f>
        <v/>
      </c>
      <c r="M20" s="163" t="str">
        <f>IF(A20="","",IF(VLOOKUP($A20,Calculations!$A$4:$AZ$99,39,FALSE)=0,"",VLOOKUP($A20,Calculations!$A$4:$AZ$99,39,FALSE)))</f>
        <v/>
      </c>
      <c r="N20" s="163" t="str">
        <f>IF(A20="","",IF(VLOOKUP($A20,Calculations!$A$4:$AZ$99,40,FALSE)=0,"",VLOOKUP($A20,Calculations!$A$4:$AZ$99,40,FALSE)))</f>
        <v/>
      </c>
      <c r="P20" s="81" t="str">
        <f t="shared" si="0"/>
        <v/>
      </c>
      <c r="Q20" s="81" t="str">
        <f t="shared" si="1"/>
        <v/>
      </c>
      <c r="R20" s="12" t="str">
        <f>IF($A20="","",IF(VLOOKUP($A20,Calculations!$A$4:$AZ$99,41,FALSE)=0,"",VLOOKUP($A20,Calculations!$A$4:$AZ$99,41,FALSE)))</f>
        <v/>
      </c>
      <c r="S20" s="12" t="str">
        <f>IF($A20="","",IF(VLOOKUP($A20,Calculations!$A$4:$AZ$99,42,FALSE)=0,"",VLOOKUP($A20,Calculations!$A$4:$AZ$99,42,FALSE)))</f>
        <v/>
      </c>
      <c r="T20" s="12" t="str">
        <f>IF($A20="","",IF(VLOOKUP($A20,Calculations!$A$4:$AZ$99,43,FALSE)=0,"",VLOOKUP($A20,Calculations!$A$4:$AZ$99,43,FALSE)))</f>
        <v/>
      </c>
      <c r="U20" s="12" t="str">
        <f>IF($A20="","",IF(VLOOKUP($A20,Calculations!$A$4:$AZ$99,44,FALSE)=0,"",VLOOKUP($A20,Calculations!$A$4:$AZ$99,44,FALSE)))</f>
        <v/>
      </c>
      <c r="V20" s="12" t="str">
        <f>IF($A20="","",IF(VLOOKUP($A20,Calculations!$A$4:$AZ$99,45,FALSE)=0,"",VLOOKUP($A20,Calculations!$A$4:$AZ$99,45,FALSE)))</f>
        <v/>
      </c>
      <c r="W20" s="12" t="str">
        <f>IF($A20="","",IF(VLOOKUP($A20,Calculations!$A$4:$AZ$99,46,FALSE)=0,"",VLOOKUP($A20,Calculations!$A$4:$AZ$99,46,FALSE)))</f>
        <v/>
      </c>
      <c r="X20" s="12" t="str">
        <f>IF($A20="","",IF(VLOOKUP($A20,Calculations!$A$4:$AZ$99,47,FALSE)=0,"",VLOOKUP($A20,Calculations!$A$4:$AZ$99,47,FALSE)))</f>
        <v/>
      </c>
      <c r="Y20" s="12" t="str">
        <f>IF($A20="","",IF(VLOOKUP($A20,Calculations!$A$4:$AZ$99,48,FALSE)=0,"",VLOOKUP($A20,Calculations!$A$4:$AZ$99,48,FALSE)))</f>
        <v/>
      </c>
      <c r="Z20" s="12" t="str">
        <f>IF($A20="","",IF(VLOOKUP($A20,Calculations!$A$4:$AZ$99,49,FALSE)=0,"",VLOOKUP($A20,Calculations!$A$4:$AZ$99,49,FALSE)))</f>
        <v/>
      </c>
      <c r="AA20" s="12" t="str">
        <f>IF($A20="","",IF(VLOOKUP($A20,Calculations!$A$4:$AZ$99,50,FALSE)=0,"",VLOOKUP($A20,Calculations!$A$4:$AZ$99,50,FALSE)))</f>
        <v/>
      </c>
      <c r="AB20" s="12" t="str">
        <f>IF($A20="","",IF(VLOOKUP($A20,Calculations!$A$4:$AZ$99,51,FALSE)=0,"",VLOOKUP($A20,Calculations!$A$4:$AZ$99,51,FALSE)))</f>
        <v/>
      </c>
      <c r="AC20" s="12" t="str">
        <f>IF($A20="","",IF(VLOOKUP($A20,Calculations!$A$4:$AZ$99,52,FALSE)=0,"",VLOOKUP($A20,Calculations!$A$4:$AZ$99,52,FALSE)))</f>
        <v/>
      </c>
    </row>
    <row r="21" spans="1:29" ht="15" customHeight="1" x14ac:dyDescent="0.25">
      <c r="A21" s="89"/>
      <c r="B21" s="34" t="str">
        <f>IF(A21="","",IF(VLOOKUP($A21,'Test Sample Data'!$A$3:$L$98,2,FALSE)=0,"",VLOOKUP($A21,'Test Sample Data'!$A$3:$L$98,2,FALSE)))</f>
        <v/>
      </c>
      <c r="C21" s="163" t="str">
        <f>IF(A21="","",IF(VLOOKUP($A21,Calculations!$A$4:$AZ$99,29,FALSE)=0,"",VLOOKUP($A21,Calculations!$A$4:$AZ$99,29,FALSE)))</f>
        <v/>
      </c>
      <c r="D21" s="163" t="str">
        <f>IF(A21="","",IF(VLOOKUP($A21,Calculations!$A$4:$AZ$99,30,FALSE)=0,"",VLOOKUP($A21,Calculations!$A$4:$AZ$99,30,FALSE)))</f>
        <v/>
      </c>
      <c r="E21" s="163" t="str">
        <f>IF(A21="","",IF(VLOOKUP($A21,Calculations!$A$4:$AZ$99,31,FALSE)=0,"",VLOOKUP($A21,Calculations!$A$4:$AZ$99,31,FALSE)))</f>
        <v/>
      </c>
      <c r="F21" s="163" t="str">
        <f>IF(A21="","",IF(VLOOKUP($A21,Calculations!$A$4:$AZ$99,32,FALSE)=0,"",VLOOKUP($A21,Calculations!$A$4:$AZ$99,32,FALSE)))</f>
        <v/>
      </c>
      <c r="G21" s="163" t="str">
        <f>IF(A21="","",IF(VLOOKUP($A21,Calculations!$A$4:$AZ$99,33,FALSE)=0,"",VLOOKUP($A21,Calculations!$A$4:$AZ$99,33,FALSE)))</f>
        <v/>
      </c>
      <c r="H21" s="163" t="str">
        <f>IF(A21="","",IF(VLOOKUP($A21,Calculations!$A$4:$AZ$99,34,FALSE)=0,"",VLOOKUP($A21,Calculations!$A$4:$AZ$99,34,FALSE)))</f>
        <v/>
      </c>
      <c r="I21" s="163" t="str">
        <f>IF(A21="","",IF(VLOOKUP($A21,Calculations!$A$4:$AZ$99,35,FALSE)=0,"",VLOOKUP($A21,Calculations!$A$4:$AZ$99,35,FALSE)))</f>
        <v/>
      </c>
      <c r="J21" s="163" t="str">
        <f>IF(A21="","",IF(VLOOKUP($A21,Calculations!$A$4:$AZ$99,36,FALSE)=0,"",VLOOKUP($A21,Calculations!$A$4:$AZ$99,36,FALSE)))</f>
        <v/>
      </c>
      <c r="K21" s="163" t="str">
        <f>IF(A21="","",IF(VLOOKUP($A21,Calculations!$A$4:$AZ$99,37,FALSE)=0,"",VLOOKUP($A21,Calculations!$A$4:$AZ$99,37,FALSE)))</f>
        <v/>
      </c>
      <c r="L21" s="163" t="str">
        <f>IF(A21="","",IF(VLOOKUP($A21,Calculations!$A$4:$AZ$99,38,FALSE)=0,"",VLOOKUP($A21,Calculations!$A$4:$AZ$99,38,FALSE)))</f>
        <v/>
      </c>
      <c r="M21" s="163" t="str">
        <f>IF(A21="","",IF(VLOOKUP($A21,Calculations!$A$4:$AZ$99,39,FALSE)=0,"",VLOOKUP($A21,Calculations!$A$4:$AZ$99,39,FALSE)))</f>
        <v/>
      </c>
      <c r="N21" s="163" t="str">
        <f>IF(A21="","",IF(VLOOKUP($A21,Calculations!$A$4:$AZ$99,40,FALSE)=0,"",VLOOKUP($A21,Calculations!$A$4:$AZ$99,40,FALSE)))</f>
        <v/>
      </c>
      <c r="P21" s="81" t="str">
        <f t="shared" si="0"/>
        <v/>
      </c>
      <c r="Q21" s="81" t="str">
        <f t="shared" si="1"/>
        <v/>
      </c>
      <c r="R21" s="12" t="str">
        <f>IF($A21="","",IF(VLOOKUP($A21,Calculations!$A$4:$AZ$99,41,FALSE)=0,"",VLOOKUP($A21,Calculations!$A$4:$AZ$99,41,FALSE)))</f>
        <v/>
      </c>
      <c r="S21" s="12" t="str">
        <f>IF($A21="","",IF(VLOOKUP($A21,Calculations!$A$4:$AZ$99,42,FALSE)=0,"",VLOOKUP($A21,Calculations!$A$4:$AZ$99,42,FALSE)))</f>
        <v/>
      </c>
      <c r="T21" s="12" t="str">
        <f>IF($A21="","",IF(VLOOKUP($A21,Calculations!$A$4:$AZ$99,43,FALSE)=0,"",VLOOKUP($A21,Calculations!$A$4:$AZ$99,43,FALSE)))</f>
        <v/>
      </c>
      <c r="U21" s="12" t="str">
        <f>IF($A21="","",IF(VLOOKUP($A21,Calculations!$A$4:$AZ$99,44,FALSE)=0,"",VLOOKUP($A21,Calculations!$A$4:$AZ$99,44,FALSE)))</f>
        <v/>
      </c>
      <c r="V21" s="12" t="str">
        <f>IF($A21="","",IF(VLOOKUP($A21,Calculations!$A$4:$AZ$99,45,FALSE)=0,"",VLOOKUP($A21,Calculations!$A$4:$AZ$99,45,FALSE)))</f>
        <v/>
      </c>
      <c r="W21" s="12" t="str">
        <f>IF($A21="","",IF(VLOOKUP($A21,Calculations!$A$4:$AZ$99,46,FALSE)=0,"",VLOOKUP($A21,Calculations!$A$4:$AZ$99,46,FALSE)))</f>
        <v/>
      </c>
      <c r="X21" s="12" t="str">
        <f>IF($A21="","",IF(VLOOKUP($A21,Calculations!$A$4:$AZ$99,47,FALSE)=0,"",VLOOKUP($A21,Calculations!$A$4:$AZ$99,47,FALSE)))</f>
        <v/>
      </c>
      <c r="Y21" s="12" t="str">
        <f>IF($A21="","",IF(VLOOKUP($A21,Calculations!$A$4:$AZ$99,48,FALSE)=0,"",VLOOKUP($A21,Calculations!$A$4:$AZ$99,48,FALSE)))</f>
        <v/>
      </c>
      <c r="Z21" s="12" t="str">
        <f>IF($A21="","",IF(VLOOKUP($A21,Calculations!$A$4:$AZ$99,49,FALSE)=0,"",VLOOKUP($A21,Calculations!$A$4:$AZ$99,49,FALSE)))</f>
        <v/>
      </c>
      <c r="AA21" s="12" t="str">
        <f>IF($A21="","",IF(VLOOKUP($A21,Calculations!$A$4:$AZ$99,50,FALSE)=0,"",VLOOKUP($A21,Calculations!$A$4:$AZ$99,50,FALSE)))</f>
        <v/>
      </c>
      <c r="AB21" s="12" t="str">
        <f>IF($A21="","",IF(VLOOKUP($A21,Calculations!$A$4:$AZ$99,51,FALSE)=0,"",VLOOKUP($A21,Calculations!$A$4:$AZ$99,51,FALSE)))</f>
        <v/>
      </c>
      <c r="AC21" s="12" t="str">
        <f>IF($A21="","",IF(VLOOKUP($A21,Calculations!$A$4:$AZ$99,52,FALSE)=0,"",VLOOKUP($A21,Calculations!$A$4:$AZ$99,52,FALSE)))</f>
        <v/>
      </c>
    </row>
    <row r="22" spans="1:29" ht="15" customHeight="1" x14ac:dyDescent="0.25">
      <c r="A22" s="89"/>
      <c r="B22" s="34" t="str">
        <f>IF(A22="","",IF(VLOOKUP($A22,'Test Sample Data'!$A$3:$L$98,2,FALSE)=0,"",VLOOKUP($A22,'Test Sample Data'!$A$3:$L$98,2,FALSE)))</f>
        <v/>
      </c>
      <c r="C22" s="163" t="str">
        <f>IF(A22="","",IF(VLOOKUP($A22,Calculations!$A$4:$AZ$99,29,FALSE)=0,"",VLOOKUP($A22,Calculations!$A$4:$AZ$99,29,FALSE)))</f>
        <v/>
      </c>
      <c r="D22" s="163" t="str">
        <f>IF(A22="","",IF(VLOOKUP($A22,Calculations!$A$4:$AZ$99,30,FALSE)=0,"",VLOOKUP($A22,Calculations!$A$4:$AZ$99,30,FALSE)))</f>
        <v/>
      </c>
      <c r="E22" s="163" t="str">
        <f>IF(A22="","",IF(VLOOKUP($A22,Calculations!$A$4:$AZ$99,31,FALSE)=0,"",VLOOKUP($A22,Calculations!$A$4:$AZ$99,31,FALSE)))</f>
        <v/>
      </c>
      <c r="F22" s="163" t="str">
        <f>IF(A22="","",IF(VLOOKUP($A22,Calculations!$A$4:$AZ$99,32,FALSE)=0,"",VLOOKUP($A22,Calculations!$A$4:$AZ$99,32,FALSE)))</f>
        <v/>
      </c>
      <c r="G22" s="163" t="str">
        <f>IF(A22="","",IF(VLOOKUP($A22,Calculations!$A$4:$AZ$99,33,FALSE)=0,"",VLOOKUP($A22,Calculations!$A$4:$AZ$99,33,FALSE)))</f>
        <v/>
      </c>
      <c r="H22" s="163" t="str">
        <f>IF(A22="","",IF(VLOOKUP($A22,Calculations!$A$4:$AZ$99,34,FALSE)=0,"",VLOOKUP($A22,Calculations!$A$4:$AZ$99,34,FALSE)))</f>
        <v/>
      </c>
      <c r="I22" s="163" t="str">
        <f>IF(A22="","",IF(VLOOKUP($A22,Calculations!$A$4:$AZ$99,35,FALSE)=0,"",VLOOKUP($A22,Calculations!$A$4:$AZ$99,35,FALSE)))</f>
        <v/>
      </c>
      <c r="J22" s="163" t="str">
        <f>IF(A22="","",IF(VLOOKUP($A22,Calculations!$A$4:$AZ$99,36,FALSE)=0,"",VLOOKUP($A22,Calculations!$A$4:$AZ$99,36,FALSE)))</f>
        <v/>
      </c>
      <c r="K22" s="163" t="str">
        <f>IF(A22="","",IF(VLOOKUP($A22,Calculations!$A$4:$AZ$99,37,FALSE)=0,"",VLOOKUP($A22,Calculations!$A$4:$AZ$99,37,FALSE)))</f>
        <v/>
      </c>
      <c r="L22" s="163" t="str">
        <f>IF(A22="","",IF(VLOOKUP($A22,Calculations!$A$4:$AZ$99,38,FALSE)=0,"",VLOOKUP($A22,Calculations!$A$4:$AZ$99,38,FALSE)))</f>
        <v/>
      </c>
      <c r="M22" s="163" t="str">
        <f>IF(A22="","",IF(VLOOKUP($A22,Calculations!$A$4:$AZ$99,39,FALSE)=0,"",VLOOKUP($A22,Calculations!$A$4:$AZ$99,39,FALSE)))</f>
        <v/>
      </c>
      <c r="N22" s="163" t="str">
        <f>IF(A22="","",IF(VLOOKUP($A22,Calculations!$A$4:$AZ$99,40,FALSE)=0,"",VLOOKUP($A22,Calculations!$A$4:$AZ$99,40,FALSE)))</f>
        <v/>
      </c>
      <c r="P22" s="81" t="str">
        <f t="shared" si="0"/>
        <v/>
      </c>
      <c r="Q22" s="81" t="str">
        <f t="shared" si="1"/>
        <v/>
      </c>
      <c r="R22" s="12" t="str">
        <f>IF($A22="","",IF(VLOOKUP($A22,Calculations!$A$4:$AZ$99,41,FALSE)=0,"",VLOOKUP($A22,Calculations!$A$4:$AZ$99,41,FALSE)))</f>
        <v/>
      </c>
      <c r="S22" s="12" t="str">
        <f>IF($A22="","",IF(VLOOKUP($A22,Calculations!$A$4:$AZ$99,42,FALSE)=0,"",VLOOKUP($A22,Calculations!$A$4:$AZ$99,42,FALSE)))</f>
        <v/>
      </c>
      <c r="T22" s="12" t="str">
        <f>IF($A22="","",IF(VLOOKUP($A22,Calculations!$A$4:$AZ$99,43,FALSE)=0,"",VLOOKUP($A22,Calculations!$A$4:$AZ$99,43,FALSE)))</f>
        <v/>
      </c>
      <c r="U22" s="12" t="str">
        <f>IF($A22="","",IF(VLOOKUP($A22,Calculations!$A$4:$AZ$99,44,FALSE)=0,"",VLOOKUP($A22,Calculations!$A$4:$AZ$99,44,FALSE)))</f>
        <v/>
      </c>
      <c r="V22" s="12" t="str">
        <f>IF($A22="","",IF(VLOOKUP($A22,Calculations!$A$4:$AZ$99,45,FALSE)=0,"",VLOOKUP($A22,Calculations!$A$4:$AZ$99,45,FALSE)))</f>
        <v/>
      </c>
      <c r="W22" s="12" t="str">
        <f>IF($A22="","",IF(VLOOKUP($A22,Calculations!$A$4:$AZ$99,46,FALSE)=0,"",VLOOKUP($A22,Calculations!$A$4:$AZ$99,46,FALSE)))</f>
        <v/>
      </c>
      <c r="X22" s="12" t="str">
        <f>IF($A22="","",IF(VLOOKUP($A22,Calculations!$A$4:$AZ$99,47,FALSE)=0,"",VLOOKUP($A22,Calculations!$A$4:$AZ$99,47,FALSE)))</f>
        <v/>
      </c>
      <c r="Y22" s="12" t="str">
        <f>IF($A22="","",IF(VLOOKUP($A22,Calculations!$A$4:$AZ$99,48,FALSE)=0,"",VLOOKUP($A22,Calculations!$A$4:$AZ$99,48,FALSE)))</f>
        <v/>
      </c>
      <c r="Z22" s="12" t="str">
        <f>IF($A22="","",IF(VLOOKUP($A22,Calculations!$A$4:$AZ$99,49,FALSE)=0,"",VLOOKUP($A22,Calculations!$A$4:$AZ$99,49,FALSE)))</f>
        <v/>
      </c>
      <c r="AA22" s="12" t="str">
        <f>IF($A22="","",IF(VLOOKUP($A22,Calculations!$A$4:$AZ$99,50,FALSE)=0,"",VLOOKUP($A22,Calculations!$A$4:$AZ$99,50,FALSE)))</f>
        <v/>
      </c>
      <c r="AB22" s="12" t="str">
        <f>IF($A22="","",IF(VLOOKUP($A22,Calculations!$A$4:$AZ$99,51,FALSE)=0,"",VLOOKUP($A22,Calculations!$A$4:$AZ$99,51,FALSE)))</f>
        <v/>
      </c>
      <c r="AC22" s="12" t="str">
        <f>IF($A22="","",IF(VLOOKUP($A22,Calculations!$A$4:$AZ$99,52,FALSE)=0,"",VLOOKUP($A22,Calculations!$A$4:$AZ$99,52,FALSE)))</f>
        <v/>
      </c>
    </row>
    <row r="23" spans="1:29" ht="15" customHeight="1" thickBot="1" x14ac:dyDescent="0.3"/>
    <row r="24" spans="1:29" ht="15" customHeight="1" thickBot="1" x14ac:dyDescent="0.3">
      <c r="A24" s="239" t="s">
        <v>409</v>
      </c>
      <c r="B24" s="240"/>
      <c r="C24" s="134">
        <f>IF(ISERROR(AVERAGE(C3:C22)),"",AVERAGE(C3:C22))</f>
        <v>19.53166666666667</v>
      </c>
      <c r="D24" s="135">
        <f t="shared" ref="D24:N24" si="2">IF(ISERROR(AVERAGE(D3:D22)),"",AVERAGE(D3:D22))</f>
        <v>19.626666666666665</v>
      </c>
      <c r="E24" s="135">
        <f t="shared" si="2"/>
        <v>19.583333333333332</v>
      </c>
      <c r="F24" s="135" t="str">
        <f t="shared" si="2"/>
        <v/>
      </c>
      <c r="G24" s="135" t="str">
        <f t="shared" si="2"/>
        <v/>
      </c>
      <c r="H24" s="135" t="str">
        <f t="shared" si="2"/>
        <v/>
      </c>
      <c r="I24" s="135" t="str">
        <f t="shared" si="2"/>
        <v/>
      </c>
      <c r="J24" s="135" t="str">
        <f t="shared" si="2"/>
        <v/>
      </c>
      <c r="K24" s="135" t="str">
        <f t="shared" si="2"/>
        <v/>
      </c>
      <c r="L24" s="135" t="str">
        <f t="shared" si="2"/>
        <v/>
      </c>
      <c r="M24" s="135" t="str">
        <f t="shared" si="2"/>
        <v/>
      </c>
      <c r="N24" s="136" t="str">
        <f t="shared" si="2"/>
        <v/>
      </c>
      <c r="P24" s="239" t="s">
        <v>409</v>
      </c>
      <c r="Q24" s="243"/>
      <c r="R24" s="134">
        <f>IF(ISERROR(AVERAGE(R3:R22)),"",AVERAGE(R3:R22))</f>
        <v>19.853333333333335</v>
      </c>
      <c r="S24" s="135">
        <f t="shared" ref="S24:AC24" si="3">IF(ISERROR(AVERAGE(S3:S22)),"",AVERAGE(S3:S22))</f>
        <v>19.731666666666666</v>
      </c>
      <c r="T24" s="135">
        <f t="shared" si="3"/>
        <v>19.895</v>
      </c>
      <c r="U24" s="135" t="str">
        <f t="shared" si="3"/>
        <v/>
      </c>
      <c r="V24" s="135" t="str">
        <f t="shared" si="3"/>
        <v/>
      </c>
      <c r="W24" s="135" t="str">
        <f t="shared" si="3"/>
        <v/>
      </c>
      <c r="X24" s="135" t="str">
        <f t="shared" si="3"/>
        <v/>
      </c>
      <c r="Y24" s="135" t="str">
        <f t="shared" si="3"/>
        <v/>
      </c>
      <c r="Z24" s="135" t="str">
        <f t="shared" si="3"/>
        <v/>
      </c>
      <c r="AA24" s="135" t="str">
        <f t="shared" si="3"/>
        <v/>
      </c>
      <c r="AB24" s="135" t="str">
        <f t="shared" si="3"/>
        <v/>
      </c>
      <c r="AC24" s="136" t="str">
        <f t="shared" si="3"/>
        <v/>
      </c>
    </row>
    <row r="25" spans="1:29" ht="15" customHeight="1" thickBot="1" x14ac:dyDescent="0.3">
      <c r="A25" s="241" t="s">
        <v>410</v>
      </c>
      <c r="B25" s="242"/>
      <c r="C25" s="134">
        <f>Calculations!C111</f>
        <v>25.091216216216218</v>
      </c>
      <c r="D25" s="135">
        <f>Calculations!D111</f>
        <v>24.843472222222225</v>
      </c>
      <c r="E25" s="135">
        <f>Calculations!E111</f>
        <v>25.369090909090907</v>
      </c>
      <c r="F25" s="135" t="str">
        <f>Calculations!F111</f>
        <v/>
      </c>
      <c r="G25" s="135" t="str">
        <f>Calculations!G111</f>
        <v/>
      </c>
      <c r="H25" s="135" t="str">
        <f>Calculations!H111</f>
        <v/>
      </c>
      <c r="I25" s="135" t="str">
        <f>Calculations!I111</f>
        <v/>
      </c>
      <c r="J25" s="135" t="str">
        <f>Calculations!J111</f>
        <v/>
      </c>
      <c r="K25" s="135" t="str">
        <f>Calculations!K111</f>
        <v/>
      </c>
      <c r="L25" s="135" t="str">
        <f>Calculations!L111</f>
        <v/>
      </c>
      <c r="M25" s="135" t="str">
        <f>Calculations!M111</f>
        <v/>
      </c>
      <c r="N25" s="136" t="str">
        <f>Calculations!N111</f>
        <v/>
      </c>
      <c r="P25" s="241" t="s">
        <v>410</v>
      </c>
      <c r="Q25" s="244"/>
      <c r="R25" s="134">
        <f>Calculations!Q111</f>
        <v>26.563333333333336</v>
      </c>
      <c r="S25" s="135">
        <f>Calculations!R111</f>
        <v>26.460422535211265</v>
      </c>
      <c r="T25" s="135">
        <f>Calculations!S111</f>
        <v>26.846027397260279</v>
      </c>
      <c r="U25" s="135" t="str">
        <f>Calculations!T111</f>
        <v/>
      </c>
      <c r="V25" s="135" t="str">
        <f>Calculations!U111</f>
        <v/>
      </c>
      <c r="W25" s="135" t="str">
        <f>Calculations!V111</f>
        <v/>
      </c>
      <c r="X25" s="135" t="str">
        <f>Calculations!W111</f>
        <v/>
      </c>
      <c r="Y25" s="135" t="str">
        <f>Calculations!X111</f>
        <v/>
      </c>
      <c r="Z25" s="135" t="str">
        <f>Calculations!Y111</f>
        <v/>
      </c>
      <c r="AA25" s="135" t="str">
        <f>Calculations!Z111</f>
        <v/>
      </c>
      <c r="AB25" s="135" t="str">
        <f>Calculations!AA111</f>
        <v/>
      </c>
      <c r="AC25" s="136" t="str">
        <f>Calculations!AB111</f>
        <v/>
      </c>
    </row>
  </sheetData>
  <mergeCells count="10">
    <mergeCell ref="A24:B24"/>
    <mergeCell ref="A25:B25"/>
    <mergeCell ref="P24:Q24"/>
    <mergeCell ref="P25:Q25"/>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workbookViewId="0">
      <selection activeCell="C5" sqref="C5:G5"/>
    </sheetView>
  </sheetViews>
  <sheetFormatPr defaultColWidth="6.59765625" defaultRowHeight="15" customHeight="1" x14ac:dyDescent="0.25"/>
  <cols>
    <col min="1" max="1" width="30.59765625" style="1" customWidth="1"/>
    <col min="2" max="13" width="8.59765625" style="1" customWidth="1"/>
    <col min="14" max="14" width="12.59765625" style="1" customWidth="1"/>
    <col min="15" max="15" width="14.59765625" style="1" customWidth="1"/>
    <col min="16" max="16384" width="6.59765625" style="1"/>
  </cols>
  <sheetData>
    <row r="1" spans="1:15" s="22" customFormat="1" ht="15" customHeight="1" x14ac:dyDescent="0.25">
      <c r="A1" s="282" t="s">
        <v>220</v>
      </c>
      <c r="B1" s="283"/>
      <c r="C1" s="283"/>
      <c r="D1" s="283"/>
      <c r="E1" s="283"/>
      <c r="F1" s="283"/>
      <c r="G1" s="283"/>
      <c r="H1" s="284"/>
      <c r="I1" s="285" t="s">
        <v>221</v>
      </c>
      <c r="J1" s="286"/>
      <c r="K1" s="287"/>
      <c r="L1" s="288" t="str">
        <f>Results!E2</f>
        <v>Test Group</v>
      </c>
      <c r="M1" s="289"/>
    </row>
    <row r="2" spans="1:15" ht="15" customHeight="1" x14ac:dyDescent="0.25">
      <c r="A2" s="290" t="s">
        <v>222</v>
      </c>
      <c r="B2" s="290"/>
      <c r="C2" s="291" t="str">
        <f>'miRNA Table'!B1</f>
        <v>CMIHS12345Z</v>
      </c>
      <c r="D2" s="292"/>
      <c r="E2" s="293"/>
      <c r="F2" s="217"/>
      <c r="G2" s="217"/>
      <c r="H2" s="294"/>
      <c r="I2" s="285" t="s">
        <v>223</v>
      </c>
      <c r="J2" s="286"/>
      <c r="K2" s="287"/>
      <c r="L2" s="295" t="str">
        <f>Results!F2</f>
        <v>Control Group</v>
      </c>
      <c r="M2" s="296"/>
    </row>
    <row r="3" spans="1:15" ht="15" customHeight="1" x14ac:dyDescent="0.25">
      <c r="A3" s="203" t="s">
        <v>394</v>
      </c>
      <c r="B3" s="279"/>
      <c r="C3" s="276" t="s">
        <v>392</v>
      </c>
      <c r="D3" s="277"/>
      <c r="E3" s="277"/>
      <c r="F3" s="277"/>
      <c r="G3" s="278"/>
      <c r="H3" s="23"/>
      <c r="I3" s="3"/>
      <c r="J3" s="24"/>
      <c r="K3" s="24"/>
      <c r="L3" s="4"/>
      <c r="M3" s="4"/>
    </row>
    <row r="4" spans="1:15" ht="15" customHeight="1" x14ac:dyDescent="0.25">
      <c r="A4" s="280"/>
      <c r="B4" s="281"/>
      <c r="C4" s="276" t="s">
        <v>393</v>
      </c>
      <c r="D4" s="277"/>
      <c r="E4" s="277"/>
      <c r="F4" s="277"/>
      <c r="G4" s="278"/>
      <c r="H4" s="23"/>
      <c r="I4" s="3"/>
      <c r="J4" s="24"/>
      <c r="K4" s="24"/>
      <c r="L4" s="4"/>
      <c r="M4" s="4"/>
    </row>
    <row r="5" spans="1:15" ht="15" customHeight="1" x14ac:dyDescent="0.25">
      <c r="A5" s="270" t="s">
        <v>224</v>
      </c>
      <c r="B5" s="271"/>
      <c r="C5" s="262" t="s">
        <v>392</v>
      </c>
      <c r="D5" s="262"/>
      <c r="E5" s="262"/>
      <c r="F5" s="262"/>
      <c r="G5" s="262"/>
      <c r="H5" s="25"/>
      <c r="I5" s="3"/>
      <c r="J5" s="24"/>
      <c r="K5" s="24"/>
      <c r="L5" s="4"/>
      <c r="M5" s="4"/>
    </row>
    <row r="6" spans="1:15" ht="15" customHeight="1" x14ac:dyDescent="0.25">
      <c r="A6" s="263" t="s">
        <v>263</v>
      </c>
      <c r="B6" s="264"/>
      <c r="C6" s="259" t="s">
        <v>264</v>
      </c>
      <c r="D6" s="260"/>
      <c r="E6" s="260"/>
      <c r="F6" s="260"/>
      <c r="G6" s="261"/>
      <c r="H6" s="24"/>
      <c r="I6" s="3"/>
      <c r="J6" s="24"/>
      <c r="K6" s="24"/>
      <c r="L6" s="4"/>
      <c r="M6" s="4"/>
    </row>
    <row r="7" spans="1:15" ht="15" customHeight="1" x14ac:dyDescent="0.25">
      <c r="A7" s="265"/>
      <c r="B7" s="266"/>
      <c r="C7" s="259" t="s">
        <v>265</v>
      </c>
      <c r="D7" s="260"/>
      <c r="E7" s="260"/>
      <c r="F7" s="260"/>
      <c r="G7" s="261"/>
      <c r="H7" s="24"/>
      <c r="I7" s="3"/>
      <c r="J7" s="24"/>
      <c r="K7" s="24"/>
      <c r="L7" s="4"/>
      <c r="M7" s="4"/>
    </row>
    <row r="8" spans="1:15" ht="15" customHeight="1" x14ac:dyDescent="0.25">
      <c r="A8" s="270" t="s">
        <v>262</v>
      </c>
      <c r="B8" s="271"/>
      <c r="C8" s="262" t="s">
        <v>264</v>
      </c>
      <c r="D8" s="262"/>
      <c r="E8" s="262"/>
      <c r="F8" s="262"/>
      <c r="G8" s="262"/>
      <c r="H8" s="24"/>
      <c r="I8" s="3"/>
      <c r="J8" s="24"/>
      <c r="K8" s="24"/>
      <c r="L8" s="4"/>
      <c r="M8" s="4"/>
    </row>
    <row r="9" spans="1:15" ht="15" customHeight="1" x14ac:dyDescent="0.25">
      <c r="A9" s="3"/>
      <c r="B9" s="3"/>
      <c r="C9" s="4"/>
      <c r="D9" s="5"/>
      <c r="E9" s="6"/>
      <c r="F9" s="26"/>
      <c r="G9" s="26"/>
      <c r="H9" s="24"/>
      <c r="I9" s="3"/>
      <c r="J9" s="24"/>
      <c r="K9" s="24"/>
      <c r="L9" s="4"/>
      <c r="M9" s="4"/>
    </row>
    <row r="10" spans="1:15" ht="15" customHeight="1" x14ac:dyDescent="0.25">
      <c r="A10" s="272" t="s">
        <v>225</v>
      </c>
      <c r="B10" s="273"/>
      <c r="C10" s="273"/>
      <c r="D10" s="273"/>
      <c r="E10" s="273"/>
      <c r="F10" s="273"/>
      <c r="G10" s="273"/>
      <c r="H10" s="273"/>
      <c r="I10" s="273"/>
      <c r="J10" s="273"/>
      <c r="K10" s="273"/>
      <c r="L10" s="273"/>
      <c r="M10" s="273"/>
    </row>
    <row r="11" spans="1:15" ht="15" customHeight="1" x14ac:dyDescent="0.25">
      <c r="A11" s="207" t="str">
        <f>L1</f>
        <v>Test Group</v>
      </c>
      <c r="B11" s="210"/>
      <c r="C11" s="210"/>
      <c r="D11" s="210"/>
      <c r="E11" s="210"/>
      <c r="F11" s="210"/>
      <c r="G11" s="210"/>
      <c r="H11" s="210"/>
      <c r="I11" s="210"/>
      <c r="J11" s="210"/>
      <c r="K11" s="210"/>
      <c r="L11" s="210"/>
      <c r="M11" s="210"/>
      <c r="N11" s="210"/>
      <c r="O11" s="211"/>
    </row>
    <row r="12" spans="1:15" ht="15" customHeight="1" x14ac:dyDescent="0.25">
      <c r="A12" s="21" t="s">
        <v>19</v>
      </c>
      <c r="B12" s="21" t="s">
        <v>266</v>
      </c>
      <c r="C12" s="61" t="s">
        <v>267</v>
      </c>
      <c r="D12" s="61" t="s">
        <v>268</v>
      </c>
      <c r="E12" s="61" t="s">
        <v>269</v>
      </c>
      <c r="F12" s="61" t="s">
        <v>270</v>
      </c>
      <c r="G12" s="61" t="s">
        <v>271</v>
      </c>
      <c r="H12" s="61" t="s">
        <v>272</v>
      </c>
      <c r="I12" s="61" t="s">
        <v>273</v>
      </c>
      <c r="J12" s="61" t="s">
        <v>274</v>
      </c>
      <c r="K12" s="61" t="s">
        <v>275</v>
      </c>
      <c r="L12" s="61" t="s">
        <v>388</v>
      </c>
      <c r="M12" s="61" t="s">
        <v>389</v>
      </c>
      <c r="N12" s="7" t="s">
        <v>226</v>
      </c>
      <c r="O12" s="7" t="s">
        <v>227</v>
      </c>
    </row>
    <row r="13" spans="1:15" ht="15" customHeight="1" x14ac:dyDescent="0.25">
      <c r="A13" s="21" t="s">
        <v>376</v>
      </c>
      <c r="B13" s="9">
        <f>IF(ISERROR(AVERAGE(Calculations!C105:C106)),"",AVERAGE(Calculations!C105:C106))</f>
        <v>18.420000000000002</v>
      </c>
      <c r="C13" s="9">
        <f>IF(ISERROR(AVERAGE(Calculations!D105:D106)),"",AVERAGE(Calculations!D105:D106))</f>
        <v>18.134999999999998</v>
      </c>
      <c r="D13" s="9">
        <f>IF(ISERROR(AVERAGE(Calculations!E105:E106)),"",AVERAGE(Calculations!E105:E106))</f>
        <v>18.164999999999999</v>
      </c>
      <c r="E13" s="9" t="str">
        <f>IF(ISERROR(AVERAGE(Calculations!F105:F106)),"",AVERAGE(Calculations!F105:F106))</f>
        <v/>
      </c>
      <c r="F13" s="9" t="str">
        <f>IF(ISERROR(AVERAGE(Calculations!G105:G106)),"",AVERAGE(Calculations!G105:G106))</f>
        <v/>
      </c>
      <c r="G13" s="9" t="str">
        <f>IF(ISERROR(AVERAGE(Calculations!H105:H106)),"",AVERAGE(Calculations!H105:H106))</f>
        <v/>
      </c>
      <c r="H13" s="9" t="str">
        <f>IF(ISERROR(AVERAGE(Calculations!I105:I106)),"",AVERAGE(Calculations!I105:I106))</f>
        <v/>
      </c>
      <c r="I13" s="9" t="str">
        <f>IF(ISERROR(AVERAGE(Calculations!J105:J106)),"",AVERAGE(Calculations!J105:J106))</f>
        <v/>
      </c>
      <c r="J13" s="9" t="str">
        <f>IF(ISERROR(AVERAGE(Calculations!K105:K106)),"",AVERAGE(Calculations!K105:K106))</f>
        <v/>
      </c>
      <c r="K13" s="9" t="str">
        <f>IF(ISERROR(AVERAGE(Calculations!L105:L106)),"",AVERAGE(Calculations!L105:L106))</f>
        <v/>
      </c>
      <c r="L13" s="9" t="str">
        <f>IF(ISERROR(AVERAGE(Calculations!M105:M106)),"",AVERAGE(Calculations!M105:M106))</f>
        <v/>
      </c>
      <c r="M13" s="9" t="str">
        <f>IF(ISERROR(AVERAGE(Calculations!N105:N106)),"",AVERAGE(Calculations!N105:N106))</f>
        <v/>
      </c>
      <c r="N13" s="27">
        <f>AVERAGE(B13:M13)</f>
        <v>18.239999999999998</v>
      </c>
      <c r="O13" s="27">
        <f>STDEV(B13:M13)</f>
        <v>0.15660459763366011</v>
      </c>
    </row>
    <row r="14" spans="1:15" ht="15" customHeight="1" x14ac:dyDescent="0.25">
      <c r="A14" s="7" t="s">
        <v>377</v>
      </c>
      <c r="B14" s="9">
        <f>IF(ISERROR(STDEV(Calculations!C105:C106)),"",STDEV(Calculations!C105:C106))</f>
        <v>0.32526911934580993</v>
      </c>
      <c r="C14" s="9">
        <f>IF(ISERROR(STDEV(Calculations!D105:D106)),"",STDEV(Calculations!D105:D106))</f>
        <v>2.1213203435594716E-2</v>
      </c>
      <c r="D14" s="9">
        <f>IF(ISERROR(STDEV(Calculations!E105:E106)),"",STDEV(Calculations!E105:E106))</f>
        <v>0.10606601717798111</v>
      </c>
      <c r="E14" s="9" t="str">
        <f>IF(ISERROR(STDEV(Calculations!F105:F106)),"",STDEV(Calculations!F105:F106))</f>
        <v/>
      </c>
      <c r="F14" s="9" t="str">
        <f>IF(ISERROR(STDEV(Calculations!G105:G106)),"",STDEV(Calculations!G105:G106))</f>
        <v/>
      </c>
      <c r="G14" s="9" t="str">
        <f>IF(ISERROR(STDEV(Calculations!H105:H106)),"",STDEV(Calculations!H105:H106))</f>
        <v/>
      </c>
      <c r="H14" s="9" t="str">
        <f>IF(ISERROR(STDEV(Calculations!I105:I106)),"",STDEV(Calculations!I105:I106))</f>
        <v/>
      </c>
      <c r="I14" s="9" t="str">
        <f>IF(ISERROR(STDEV(Calculations!J105:J106)),"",STDEV(Calculations!J105:J106))</f>
        <v/>
      </c>
      <c r="J14" s="9" t="str">
        <f>IF(ISERROR(STDEV(Calculations!K105:K106)),"",STDEV(Calculations!K105:K106))</f>
        <v/>
      </c>
      <c r="K14" s="9" t="str">
        <f>IF(ISERROR(STDEV(Calculations!L105:L106)),"",STDEV(Calculations!L105:L106))</f>
        <v/>
      </c>
      <c r="L14" s="9" t="str">
        <f>IF(ISERROR(STDEV(Calculations!M105:M106)),"",STDEV(Calculations!M105:M106))</f>
        <v/>
      </c>
      <c r="M14" s="9" t="str">
        <f>IF(ISERROR(STDEV(Calculations!N105:N106)),"",STDEV(Calculations!N105:N106))</f>
        <v/>
      </c>
      <c r="N14" s="27">
        <f>AVERAGE(B14:M14)</f>
        <v>0.1508494466531286</v>
      </c>
      <c r="O14" s="27" t="s">
        <v>228</v>
      </c>
    </row>
    <row r="15" spans="1:15" ht="15" customHeight="1" x14ac:dyDescent="0.25">
      <c r="A15" s="21" t="s">
        <v>378</v>
      </c>
      <c r="B15" s="9">
        <f>IF(ISERROR(AVERAGE(Calculations!C103:C104)),"",AVERAGE(Calculations!C103:C104))</f>
        <v>19.21</v>
      </c>
      <c r="C15" s="9">
        <f>IF(ISERROR(AVERAGE(Calculations!D103:D104)),"",AVERAGE(Calculations!D103:D104))</f>
        <v>19.16</v>
      </c>
      <c r="D15" s="9">
        <f>IF(ISERROR(AVERAGE(Calculations!E103:E104)),"",AVERAGE(Calculations!E103:E104))</f>
        <v>19.130000000000003</v>
      </c>
      <c r="E15" s="9" t="str">
        <f>IF(ISERROR(AVERAGE(Calculations!F103:F104)),"",AVERAGE(Calculations!F103:F104))</f>
        <v/>
      </c>
      <c r="F15" s="9" t="str">
        <f>IF(ISERROR(AVERAGE(Calculations!G103:G104)),"",AVERAGE(Calculations!G103:G104))</f>
        <v/>
      </c>
      <c r="G15" s="9" t="str">
        <f>IF(ISERROR(AVERAGE(Calculations!H103:H104)),"",AVERAGE(Calculations!H103:H104))</f>
        <v/>
      </c>
      <c r="H15" s="9" t="str">
        <f>IF(ISERROR(AVERAGE(Calculations!I103:I104)),"",AVERAGE(Calculations!I103:I104))</f>
        <v/>
      </c>
      <c r="I15" s="9" t="str">
        <f>IF(ISERROR(AVERAGE(Calculations!J103:J104)),"",AVERAGE(Calculations!J103:J104))</f>
        <v/>
      </c>
      <c r="J15" s="9" t="str">
        <f>IF(ISERROR(AVERAGE(Calculations!K103:K104)),"",AVERAGE(Calculations!K103:K104))</f>
        <v/>
      </c>
      <c r="K15" s="9" t="str">
        <f>IF(ISERROR(AVERAGE(Calculations!L103:L104)),"",AVERAGE(Calculations!L103:L104))</f>
        <v/>
      </c>
      <c r="L15" s="9" t="str">
        <f>IF(ISERROR(AVERAGE(Calculations!M103:M104)),"",AVERAGE(Calculations!M103:M104))</f>
        <v/>
      </c>
      <c r="M15" s="9" t="str">
        <f>IF(ISERROR(AVERAGE(Calculations!N103:N104)),"",AVERAGE(Calculations!N103:N104))</f>
        <v/>
      </c>
      <c r="N15" s="27">
        <f>AVERAGE(B15:M15)</f>
        <v>19.166666666666668</v>
      </c>
      <c r="O15" s="27">
        <f>STDEV(B15:M15)</f>
        <v>4.0414518843273087E-2</v>
      </c>
    </row>
    <row r="16" spans="1:15" ht="15" customHeight="1" x14ac:dyDescent="0.25">
      <c r="A16" s="7" t="s">
        <v>379</v>
      </c>
      <c r="B16" s="9">
        <f>IF(ISERROR(STDEV(Calculations!C103:C104)),"",STDEV(Calculations!C103:C104))</f>
        <v>1.216223663640861</v>
      </c>
      <c r="C16" s="9">
        <f>IF(ISERROR(STDEV(Calculations!D103:D104)),"",STDEV(Calculations!D103:D104))</f>
        <v>1.4849242404917509</v>
      </c>
      <c r="D16" s="9">
        <f>IF(ISERROR(STDEV(Calculations!E103:E104)),"",STDEV(Calculations!E103:E104))</f>
        <v>1.4566399692442871</v>
      </c>
      <c r="E16" s="9" t="str">
        <f>IF(ISERROR(STDEV(Calculations!F103:F104)),"",STDEV(Calculations!F103:F104))</f>
        <v/>
      </c>
      <c r="F16" s="9" t="str">
        <f>IF(ISERROR(STDEV(Calculations!G103:G104)),"",STDEV(Calculations!G103:G104))</f>
        <v/>
      </c>
      <c r="G16" s="9" t="str">
        <f>IF(ISERROR(STDEV(Calculations!H103:H104)),"",STDEV(Calculations!H103:H104))</f>
        <v/>
      </c>
      <c r="H16" s="9" t="str">
        <f>IF(ISERROR(STDEV(Calculations!I103:I104)),"",STDEV(Calculations!I103:I104))</f>
        <v/>
      </c>
      <c r="I16" s="9" t="str">
        <f>IF(ISERROR(STDEV(Calculations!J103:J104)),"",STDEV(Calculations!J103:J104))</f>
        <v/>
      </c>
      <c r="J16" s="9" t="str">
        <f>IF(ISERROR(STDEV(Calculations!K103:K104)),"",STDEV(Calculations!K103:K104))</f>
        <v/>
      </c>
      <c r="K16" s="9" t="str">
        <f>IF(ISERROR(STDEV(Calculations!L103:L104)),"",STDEV(Calculations!L103:L104))</f>
        <v/>
      </c>
      <c r="L16" s="9" t="str">
        <f>IF(ISERROR(STDEV(Calculations!M103:M104)),"",STDEV(Calculations!M103:M104))</f>
        <v/>
      </c>
      <c r="M16" s="9" t="str">
        <f>IF(ISERROR(STDEV(Calculations!N103:N104)),"",STDEV(Calculations!N103:N104))</f>
        <v/>
      </c>
      <c r="N16" s="27">
        <f>AVERAGE(B16:M16)</f>
        <v>1.3859292911256329</v>
      </c>
      <c r="O16" s="27" t="s">
        <v>228</v>
      </c>
    </row>
    <row r="17" spans="1:15" ht="15" customHeight="1" x14ac:dyDescent="0.25">
      <c r="A17" s="207" t="str">
        <f>L2</f>
        <v>Control Group</v>
      </c>
      <c r="B17" s="210"/>
      <c r="C17" s="210"/>
      <c r="D17" s="210"/>
      <c r="E17" s="210"/>
      <c r="F17" s="210"/>
      <c r="G17" s="210"/>
      <c r="H17" s="210"/>
      <c r="I17" s="210"/>
      <c r="J17" s="210"/>
      <c r="K17" s="210"/>
      <c r="L17" s="210"/>
      <c r="M17" s="210"/>
      <c r="N17" s="210"/>
      <c r="O17" s="211"/>
    </row>
    <row r="18" spans="1:15" ht="15" customHeight="1" x14ac:dyDescent="0.25">
      <c r="A18" s="21" t="s">
        <v>19</v>
      </c>
      <c r="B18" s="61" t="s">
        <v>266</v>
      </c>
      <c r="C18" s="61" t="s">
        <v>267</v>
      </c>
      <c r="D18" s="61" t="s">
        <v>268</v>
      </c>
      <c r="E18" s="61" t="s">
        <v>269</v>
      </c>
      <c r="F18" s="61" t="s">
        <v>270</v>
      </c>
      <c r="G18" s="61" t="s">
        <v>271</v>
      </c>
      <c r="H18" s="61" t="s">
        <v>272</v>
      </c>
      <c r="I18" s="61" t="s">
        <v>273</v>
      </c>
      <c r="J18" s="61" t="s">
        <v>274</v>
      </c>
      <c r="K18" s="61" t="s">
        <v>275</v>
      </c>
      <c r="L18" s="61" t="s">
        <v>388</v>
      </c>
      <c r="M18" s="61" t="s">
        <v>389</v>
      </c>
      <c r="N18" s="7" t="s">
        <v>226</v>
      </c>
      <c r="O18" s="7" t="s">
        <v>227</v>
      </c>
    </row>
    <row r="19" spans="1:15" ht="15" customHeight="1" x14ac:dyDescent="0.25">
      <c r="A19" s="21" t="s">
        <v>376</v>
      </c>
      <c r="B19" s="9">
        <f>IF(ISERROR(AVERAGE(Calculations!Q105:Q106)),"",AVERAGE(Calculations!Q105:Q106))</f>
        <v>17.77</v>
      </c>
      <c r="C19" s="9">
        <f>IF(ISERROR(AVERAGE(Calculations!R105:R106)),"",AVERAGE(Calculations!R105:R106))</f>
        <v>17.670000000000002</v>
      </c>
      <c r="D19" s="9">
        <f>IF(ISERROR(AVERAGE(Calculations!S105:S106)),"",AVERAGE(Calculations!S105:S106))</f>
        <v>17.600000000000001</v>
      </c>
      <c r="E19" s="9" t="str">
        <f>IF(ISERROR(AVERAGE(Calculations!T105:T106)),"",AVERAGE(Calculations!T105:T106))</f>
        <v/>
      </c>
      <c r="F19" s="9" t="str">
        <f>IF(ISERROR(AVERAGE(Calculations!U105:U106)),"",AVERAGE(Calculations!U105:U106))</f>
        <v/>
      </c>
      <c r="G19" s="9" t="str">
        <f>IF(ISERROR(AVERAGE(Calculations!V105:V106)),"",AVERAGE(Calculations!V105:V106))</f>
        <v/>
      </c>
      <c r="H19" s="9" t="str">
        <f>IF(ISERROR(AVERAGE(Calculations!W105:W106)),"",AVERAGE(Calculations!W105:W106))</f>
        <v/>
      </c>
      <c r="I19" s="9" t="str">
        <f>IF(ISERROR(AVERAGE(Calculations!X105:X106)),"",AVERAGE(Calculations!X105:X106))</f>
        <v/>
      </c>
      <c r="J19" s="9" t="str">
        <f>IF(ISERROR(AVERAGE(Calculations!Y105:Y106)),"",AVERAGE(Calculations!Y105:Y106))</f>
        <v/>
      </c>
      <c r="K19" s="9" t="str">
        <f>IF(ISERROR(AVERAGE(Calculations!Z105:Z106)),"",AVERAGE(Calculations!Z105:Z106))</f>
        <v/>
      </c>
      <c r="L19" s="9" t="str">
        <f>IF(ISERROR(AVERAGE(Calculations!AA105:AA106)),"",AVERAGE(Calculations!AA105:AA106))</f>
        <v/>
      </c>
      <c r="M19" s="9" t="str">
        <f>IF(ISERROR(AVERAGE(Calculations!AB105:AB106)),"",AVERAGE(Calculations!AB105:AB106))</f>
        <v/>
      </c>
      <c r="N19" s="27">
        <f>AVERAGE(B19:M19)</f>
        <v>17.68</v>
      </c>
      <c r="O19" s="27">
        <f>STDEV(B19:M19)</f>
        <v>8.5440037453174328E-2</v>
      </c>
    </row>
    <row r="20" spans="1:15" ht="15" customHeight="1" x14ac:dyDescent="0.25">
      <c r="A20" s="7" t="s">
        <v>377</v>
      </c>
      <c r="B20" s="9">
        <f>IF(ISERROR(STDEV(Calculations!Q105:Q106)),"",STDEV(Calculations!Q105:Q106))</f>
        <v>0.18384776310850096</v>
      </c>
      <c r="C20" s="9">
        <f>IF(ISERROR(STDEV(Calculations!R105:R106)),"",STDEV(Calculations!R105:R106))</f>
        <v>0.36769552621700441</v>
      </c>
      <c r="D20" s="9">
        <f>IF(ISERROR(STDEV(Calculations!S105:S106)),"",STDEV(Calculations!S105:S106))</f>
        <v>8.4852813742386402E-2</v>
      </c>
      <c r="E20" s="9" t="str">
        <f>IF(ISERROR(STDEV(Calculations!T105:T106)),"",STDEV(Calculations!T105:T106))</f>
        <v/>
      </c>
      <c r="F20" s="9" t="str">
        <f>IF(ISERROR(STDEV(Calculations!U105:U106)),"",STDEV(Calculations!U105:U106))</f>
        <v/>
      </c>
      <c r="G20" s="9" t="str">
        <f>IF(ISERROR(STDEV(Calculations!V105:V106)),"",STDEV(Calculations!V105:V106))</f>
        <v/>
      </c>
      <c r="H20" s="9" t="str">
        <f>IF(ISERROR(STDEV(Calculations!W105:W106)),"",STDEV(Calculations!W105:W106))</f>
        <v/>
      </c>
      <c r="I20" s="9" t="str">
        <f>IF(ISERROR(STDEV(Calculations!X105:X106)),"",STDEV(Calculations!X105:X106))</f>
        <v/>
      </c>
      <c r="J20" s="9" t="str">
        <f>IF(ISERROR(STDEV(Calculations!Y105:Y106)),"",STDEV(Calculations!Y105:Y106))</f>
        <v/>
      </c>
      <c r="K20" s="9" t="str">
        <f>IF(ISERROR(STDEV(Calculations!Z105:Z106)),"",STDEV(Calculations!Z105:Z106))</f>
        <v/>
      </c>
      <c r="L20" s="9" t="str">
        <f>IF(ISERROR(STDEV(Calculations!AA105:AA106)),"",STDEV(Calculations!AA105:AA106))</f>
        <v/>
      </c>
      <c r="M20" s="9" t="str">
        <f>IF(ISERROR(STDEV(Calculations!AB105:AB106)),"",STDEV(Calculations!AB105:AB106))</f>
        <v/>
      </c>
      <c r="N20" s="27">
        <f>AVERAGE(B20:M20)</f>
        <v>0.21213203435596392</v>
      </c>
      <c r="O20" s="27" t="s">
        <v>228</v>
      </c>
    </row>
    <row r="21" spans="1:15" ht="15" customHeight="1" x14ac:dyDescent="0.25">
      <c r="A21" s="21" t="s">
        <v>378</v>
      </c>
      <c r="B21" s="9">
        <f>IF(ISERROR(AVERAGE(Calculations!Q103:Q104)),"",AVERAGE(Calculations!Q103:Q104))</f>
        <v>19.435000000000002</v>
      </c>
      <c r="C21" s="9">
        <f>IF(ISERROR(AVERAGE(Calculations!R103:R104)),"",AVERAGE(Calculations!R103:R104))</f>
        <v>19.380000000000003</v>
      </c>
      <c r="D21" s="9">
        <f>IF(ISERROR(AVERAGE(Calculations!S103:S104)),"",AVERAGE(Calculations!S103:S104))</f>
        <v>19.585000000000001</v>
      </c>
      <c r="E21" s="9" t="str">
        <f>IF(ISERROR(AVERAGE(Calculations!T103:T104)),"",AVERAGE(Calculations!T103:T104))</f>
        <v/>
      </c>
      <c r="F21" s="9" t="str">
        <f>IF(ISERROR(AVERAGE(Calculations!U103:U104)),"",AVERAGE(Calculations!U103:U104))</f>
        <v/>
      </c>
      <c r="G21" s="9" t="str">
        <f>IF(ISERROR(AVERAGE(Calculations!V103:V104)),"",AVERAGE(Calculations!V103:V104))</f>
        <v/>
      </c>
      <c r="H21" s="9" t="str">
        <f>IF(ISERROR(AVERAGE(Calculations!W103:W104)),"",AVERAGE(Calculations!W103:W104))</f>
        <v/>
      </c>
      <c r="I21" s="9" t="str">
        <f>IF(ISERROR(AVERAGE(Calculations!X103:X104)),"",AVERAGE(Calculations!X103:X104))</f>
        <v/>
      </c>
      <c r="J21" s="9" t="str">
        <f>IF(ISERROR(AVERAGE(Calculations!Y103:Y104)),"",AVERAGE(Calculations!Y103:Y104))</f>
        <v/>
      </c>
      <c r="K21" s="9" t="str">
        <f>IF(ISERROR(AVERAGE(Calculations!Z103:Z104)),"",AVERAGE(Calculations!Z103:Z104))</f>
        <v/>
      </c>
      <c r="L21" s="9" t="str">
        <f>IF(ISERROR(AVERAGE(Calculations!AA103:AA104)),"",AVERAGE(Calculations!AA103:AA104))</f>
        <v/>
      </c>
      <c r="M21" s="9" t="str">
        <f>IF(ISERROR(AVERAGE(Calculations!AB103:AB104)),"",AVERAGE(Calculations!AB103:AB104))</f>
        <v/>
      </c>
      <c r="N21" s="27">
        <f>AVERAGE(B21:M21)</f>
        <v>19.466666666666669</v>
      </c>
      <c r="O21" s="27">
        <f>STDEV(B21:M21)</f>
        <v>0.10610529361597913</v>
      </c>
    </row>
    <row r="22" spans="1:15" ht="15" customHeight="1" x14ac:dyDescent="0.25">
      <c r="A22" s="7" t="s">
        <v>379</v>
      </c>
      <c r="B22" s="9">
        <f>IF(ISERROR(STDEV(Calculations!Q103:Q104)),"",STDEV(Calculations!Q103:Q104))</f>
        <v>2.7223611075682066</v>
      </c>
      <c r="C22" s="9">
        <f>IF(ISERROR(STDEV(Calculations!R103:R104)),"",STDEV(Calculations!R103:R104))</f>
        <v>2.6162950903902251</v>
      </c>
      <c r="D22" s="9">
        <f>IF(ISERROR(STDEV(Calculations!S103:S104)),"",STDEV(Calculations!S103:S104))</f>
        <v>2.793071785686839</v>
      </c>
      <c r="E22" s="9" t="str">
        <f>IF(ISERROR(STDEV(Calculations!T103:T104)),"",STDEV(Calculations!T103:T104))</f>
        <v/>
      </c>
      <c r="F22" s="9" t="str">
        <f>IF(ISERROR(STDEV(Calculations!U103:U104)),"",STDEV(Calculations!U103:U104))</f>
        <v/>
      </c>
      <c r="G22" s="9" t="str">
        <f>IF(ISERROR(STDEV(Calculations!V103:V104)),"",STDEV(Calculations!V103:V104))</f>
        <v/>
      </c>
      <c r="H22" s="9" t="str">
        <f>IF(ISERROR(STDEV(Calculations!W103:W104)),"",STDEV(Calculations!W103:W104))</f>
        <v/>
      </c>
      <c r="I22" s="9" t="str">
        <f>IF(ISERROR(STDEV(Calculations!X103:X104)),"",STDEV(Calculations!X103:X104))</f>
        <v/>
      </c>
      <c r="J22" s="9" t="str">
        <f>IF(ISERROR(STDEV(Calculations!Y103:Y104)),"",STDEV(Calculations!Y103:Y104))</f>
        <v/>
      </c>
      <c r="K22" s="9" t="str">
        <f>IF(ISERROR(STDEV(Calculations!Z103:Z104)),"",STDEV(Calculations!Z103:Z104))</f>
        <v/>
      </c>
      <c r="L22" s="9" t="str">
        <f>IF(ISERROR(STDEV(Calculations!AA103:AA104)),"",STDEV(Calculations!AA103:AA104))</f>
        <v/>
      </c>
      <c r="M22" s="9" t="str">
        <f>IF(ISERROR(STDEV(Calculations!AB103:AB104)),"",STDEV(Calculations!AB103:AB104))</f>
        <v/>
      </c>
      <c r="N22" s="27">
        <f>AVERAGE(B22:M22)</f>
        <v>2.710575994548424</v>
      </c>
      <c r="O22" s="27" t="s">
        <v>228</v>
      </c>
    </row>
    <row r="23" spans="1:15" ht="15" customHeight="1" x14ac:dyDescent="0.25">
      <c r="A23" s="274" t="s">
        <v>229</v>
      </c>
      <c r="B23" s="275"/>
      <c r="C23" s="275"/>
      <c r="D23" s="275"/>
      <c r="E23" s="275"/>
      <c r="F23" s="275"/>
      <c r="G23" s="275"/>
      <c r="H23" s="275"/>
      <c r="I23" s="275"/>
      <c r="J23" s="275"/>
      <c r="K23" s="275"/>
    </row>
    <row r="24" spans="1:15" ht="15" customHeight="1" x14ac:dyDescent="0.25">
      <c r="A24" s="207" t="str">
        <f>L1</f>
        <v>Test Group</v>
      </c>
      <c r="B24" s="210"/>
      <c r="C24" s="210"/>
      <c r="D24" s="210"/>
      <c r="E24" s="210"/>
      <c r="F24" s="210"/>
      <c r="G24" s="210"/>
      <c r="H24" s="210"/>
      <c r="I24" s="210"/>
      <c r="J24" s="210"/>
      <c r="K24" s="210"/>
      <c r="L24" s="210"/>
      <c r="M24" s="211"/>
    </row>
    <row r="25" spans="1:15" ht="15" customHeight="1" x14ac:dyDescent="0.25">
      <c r="A25" s="21" t="s">
        <v>19</v>
      </c>
      <c r="B25" s="61" t="s">
        <v>266</v>
      </c>
      <c r="C25" s="61" t="s">
        <v>267</v>
      </c>
      <c r="D25" s="61" t="s">
        <v>268</v>
      </c>
      <c r="E25" s="61" t="s">
        <v>269</v>
      </c>
      <c r="F25" s="61" t="s">
        <v>270</v>
      </c>
      <c r="G25" s="61" t="s">
        <v>271</v>
      </c>
      <c r="H25" s="61" t="s">
        <v>272</v>
      </c>
      <c r="I25" s="61" t="s">
        <v>273</v>
      </c>
      <c r="J25" s="61" t="s">
        <v>274</v>
      </c>
      <c r="K25" s="61" t="s">
        <v>275</v>
      </c>
      <c r="L25" s="61" t="s">
        <v>388</v>
      </c>
      <c r="M25" s="61" t="s">
        <v>389</v>
      </c>
    </row>
    <row r="26" spans="1:15" ht="15" customHeight="1" x14ac:dyDescent="0.25">
      <c r="A26" s="21" t="s">
        <v>380</v>
      </c>
      <c r="B26" s="9">
        <f>IF(ISERR(B15-B13),"",B15-B13)</f>
        <v>0.78999999999999915</v>
      </c>
      <c r="C26" s="9">
        <f>IF(ISERR(C15-C13),"",C15-C13)</f>
        <v>1.0250000000000021</v>
      </c>
      <c r="D26" s="9">
        <f t="shared" ref="D26:K26" si="0">IF(ISERR(D15-D13),"",D15-D13)</f>
        <v>0.96500000000000341</v>
      </c>
      <c r="E26" s="9" t="str">
        <f t="shared" si="0"/>
        <v/>
      </c>
      <c r="F26" s="9" t="str">
        <f t="shared" si="0"/>
        <v/>
      </c>
      <c r="G26" s="9" t="str">
        <f t="shared" si="0"/>
        <v/>
      </c>
      <c r="H26" s="9" t="str">
        <f t="shared" si="0"/>
        <v/>
      </c>
      <c r="I26" s="9" t="str">
        <f t="shared" si="0"/>
        <v/>
      </c>
      <c r="J26" s="9" t="str">
        <f t="shared" si="0"/>
        <v/>
      </c>
      <c r="K26" s="9" t="str">
        <f t="shared" si="0"/>
        <v/>
      </c>
      <c r="L26" s="9" t="str">
        <f t="shared" ref="L26:M26" si="1">IF(ISERR(L15-L13),"",L15-L13)</f>
        <v/>
      </c>
      <c r="M26" s="9" t="str">
        <f t="shared" si="1"/>
        <v/>
      </c>
    </row>
    <row r="27" spans="1:15" ht="15" customHeight="1" x14ac:dyDescent="0.25">
      <c r="A27" s="63" t="s">
        <v>230</v>
      </c>
      <c r="B27" s="82" t="str">
        <f>IF(B26="","",IF($C$5=$C$3,IF(B26&lt;=7,"Pass","Inquiry"),IF($C$5=$C$4,IF(B26&lt;=0,"Pass","Inquiry"),"OOPS")))</f>
        <v>Pass</v>
      </c>
      <c r="C27" s="82" t="str">
        <f t="shared" ref="C27:M27" si="2">IF(C26="","",IF($C$5=$C$3,IF(C26&lt;=7,"Pass","Inquiry"),IF($C$5=$C$4,IF(C26&lt;=0,"Pass","Inquiry"),"OOPS")))</f>
        <v>Pass</v>
      </c>
      <c r="D27" s="82" t="str">
        <f t="shared" si="2"/>
        <v>Pass</v>
      </c>
      <c r="E27" s="82" t="str">
        <f t="shared" si="2"/>
        <v/>
      </c>
      <c r="F27" s="82" t="str">
        <f t="shared" si="2"/>
        <v/>
      </c>
      <c r="G27" s="82" t="str">
        <f t="shared" si="2"/>
        <v/>
      </c>
      <c r="H27" s="82" t="str">
        <f t="shared" si="2"/>
        <v/>
      </c>
      <c r="I27" s="82" t="str">
        <f t="shared" si="2"/>
        <v/>
      </c>
      <c r="J27" s="82" t="str">
        <f t="shared" si="2"/>
        <v/>
      </c>
      <c r="K27" s="82" t="str">
        <f t="shared" si="2"/>
        <v/>
      </c>
      <c r="L27" s="82" t="str">
        <f t="shared" si="2"/>
        <v/>
      </c>
      <c r="M27" s="82" t="str">
        <f t="shared" si="2"/>
        <v/>
      </c>
    </row>
    <row r="28" spans="1:15" ht="15" customHeight="1" x14ac:dyDescent="0.25">
      <c r="A28" s="207" t="str">
        <f>L2</f>
        <v>Control Group</v>
      </c>
      <c r="B28" s="210"/>
      <c r="C28" s="210"/>
      <c r="D28" s="210"/>
      <c r="E28" s="210"/>
      <c r="F28" s="210"/>
      <c r="G28" s="210"/>
      <c r="H28" s="210"/>
      <c r="I28" s="210"/>
      <c r="J28" s="210"/>
      <c r="K28" s="210"/>
      <c r="L28" s="210"/>
      <c r="M28" s="211"/>
    </row>
    <row r="29" spans="1:15" ht="15" customHeight="1" x14ac:dyDescent="0.25">
      <c r="A29" s="21" t="s">
        <v>19</v>
      </c>
      <c r="B29" s="61" t="s">
        <v>266</v>
      </c>
      <c r="C29" s="61" t="s">
        <v>267</v>
      </c>
      <c r="D29" s="61" t="s">
        <v>268</v>
      </c>
      <c r="E29" s="61" t="s">
        <v>269</v>
      </c>
      <c r="F29" s="61" t="s">
        <v>270</v>
      </c>
      <c r="G29" s="61" t="s">
        <v>271</v>
      </c>
      <c r="H29" s="61" t="s">
        <v>272</v>
      </c>
      <c r="I29" s="61" t="s">
        <v>273</v>
      </c>
      <c r="J29" s="61" t="s">
        <v>274</v>
      </c>
      <c r="K29" s="61" t="s">
        <v>275</v>
      </c>
      <c r="L29" s="61" t="s">
        <v>388</v>
      </c>
      <c r="M29" s="61" t="s">
        <v>389</v>
      </c>
    </row>
    <row r="30" spans="1:15" ht="15" customHeight="1" x14ac:dyDescent="0.25">
      <c r="A30" s="21" t="s">
        <v>380</v>
      </c>
      <c r="B30" s="9">
        <f>IF(ISERR(B21-B19),"",B21-B19)</f>
        <v>1.6650000000000027</v>
      </c>
      <c r="C30" s="9">
        <f t="shared" ref="C30:K30" si="3">IF(ISERR(C21-C19),"",C21-C19)</f>
        <v>1.7100000000000009</v>
      </c>
      <c r="D30" s="9">
        <f t="shared" si="3"/>
        <v>1.9849999999999994</v>
      </c>
      <c r="E30" s="9" t="str">
        <f t="shared" si="3"/>
        <v/>
      </c>
      <c r="F30" s="9" t="str">
        <f t="shared" si="3"/>
        <v/>
      </c>
      <c r="G30" s="9" t="str">
        <f t="shared" si="3"/>
        <v/>
      </c>
      <c r="H30" s="9" t="str">
        <f t="shared" si="3"/>
        <v/>
      </c>
      <c r="I30" s="9" t="str">
        <f t="shared" si="3"/>
        <v/>
      </c>
      <c r="J30" s="9" t="str">
        <f t="shared" si="3"/>
        <v/>
      </c>
      <c r="K30" s="9" t="str">
        <f t="shared" si="3"/>
        <v/>
      </c>
      <c r="L30" s="9" t="str">
        <f t="shared" ref="L30:M30" si="4">IF(ISERR(L21-L19),"",L21-L19)</f>
        <v/>
      </c>
      <c r="M30" s="9" t="str">
        <f t="shared" si="4"/>
        <v/>
      </c>
    </row>
    <row r="31" spans="1:15" ht="15" customHeight="1" x14ac:dyDescent="0.25">
      <c r="A31" s="7" t="s">
        <v>230</v>
      </c>
      <c r="B31" s="10" t="str">
        <f>IF(B30="","",IF($C$5=$C$3,IF(B30&lt;=7,"Pass","Inquiry"),IF($C$5=$C$4,IF(B30&lt;=0,"Pass","Inquiry"),"OOPS")))</f>
        <v>Pass</v>
      </c>
      <c r="C31" s="10" t="str">
        <f t="shared" ref="C31" si="5">IF(C30="","",IF($C$5=$C$3,IF(C30&lt;=7,"Pass","Inquiry"),IF($C$5=$C$4,IF(C30&lt;=0,"Pass","Inquiry"),"OOPS")))</f>
        <v>Pass</v>
      </c>
      <c r="D31" s="10" t="str">
        <f t="shared" ref="D31" si="6">IF(D30="","",IF($C$5=$C$3,IF(D30&lt;=7,"Pass","Inquiry"),IF($C$5=$C$4,IF(D30&lt;=0,"Pass","Inquiry"),"OOPS")))</f>
        <v>Pass</v>
      </c>
      <c r="E31" s="10" t="str">
        <f t="shared" ref="E31" si="7">IF(E30="","",IF($C$5=$C$3,IF(E30&lt;=7,"Pass","Inquiry"),IF($C$5=$C$4,IF(E30&lt;=0,"Pass","Inquiry"),"OOPS")))</f>
        <v/>
      </c>
      <c r="F31" s="10" t="str">
        <f t="shared" ref="F31" si="8">IF(F30="","",IF($C$5=$C$3,IF(F30&lt;=7,"Pass","Inquiry"),IF($C$5=$C$4,IF(F30&lt;=0,"Pass","Inquiry"),"OOPS")))</f>
        <v/>
      </c>
      <c r="G31" s="10" t="str">
        <f t="shared" ref="G31" si="9">IF(G30="","",IF($C$5=$C$3,IF(G30&lt;=7,"Pass","Inquiry"),IF($C$5=$C$4,IF(G30&lt;=0,"Pass","Inquiry"),"OOPS")))</f>
        <v/>
      </c>
      <c r="H31" s="10" t="str">
        <f t="shared" ref="H31" si="10">IF(H30="","",IF($C$5=$C$3,IF(H30&lt;=7,"Pass","Inquiry"),IF($C$5=$C$4,IF(H30&lt;=0,"Pass","Inquiry"),"OOPS")))</f>
        <v/>
      </c>
      <c r="I31" s="10" t="str">
        <f t="shared" ref="I31" si="11">IF(I30="","",IF($C$5=$C$3,IF(I30&lt;=7,"Pass","Inquiry"),IF($C$5=$C$4,IF(I30&lt;=0,"Pass","Inquiry"),"OOPS")))</f>
        <v/>
      </c>
      <c r="J31" s="10" t="str">
        <f t="shared" ref="J31" si="12">IF(J30="","",IF($C$5=$C$3,IF(J30&lt;=7,"Pass","Inquiry"),IF($C$5=$C$4,IF(J30&lt;=0,"Pass","Inquiry"),"OOPS")))</f>
        <v/>
      </c>
      <c r="K31" s="10" t="str">
        <f t="shared" ref="K31" si="13">IF(K30="","",IF($C$5=$C$3,IF(K30&lt;=7,"Pass","Inquiry"),IF($C$5=$C$4,IF(K30&lt;=0,"Pass","Inquiry"),"OOPS")))</f>
        <v/>
      </c>
      <c r="L31" s="10" t="str">
        <f t="shared" ref="L31" si="14">IF(L30="","",IF($C$5=$C$3,IF(L30&lt;=7,"Pass","Inquiry"),IF($C$5=$C$4,IF(L30&lt;=0,"Pass","Inquiry"),"OOPS")))</f>
        <v/>
      </c>
      <c r="M31" s="10" t="str">
        <f t="shared" ref="M31" si="15">IF(M30="","",IF($C$5=$C$3,IF(M30&lt;=7,"Pass","Inquiry"),IF($C$5=$C$4,IF(M30&lt;=0,"Pass","Inquiry"),"OOPS")))</f>
        <v/>
      </c>
    </row>
    <row r="32" spans="1:15" ht="15" customHeight="1" thickBot="1" x14ac:dyDescent="0.3"/>
    <row r="33" spans="1:13" ht="15" customHeight="1" x14ac:dyDescent="0.25">
      <c r="A33" s="267" t="s">
        <v>257</v>
      </c>
      <c r="B33" s="268"/>
      <c r="C33" s="268"/>
      <c r="D33" s="268"/>
      <c r="E33" s="268"/>
      <c r="F33" s="268"/>
      <c r="G33" s="268"/>
      <c r="H33" s="268"/>
      <c r="I33" s="268"/>
      <c r="J33" s="268"/>
      <c r="K33" s="268"/>
      <c r="L33" s="268"/>
      <c r="M33" s="269"/>
    </row>
    <row r="34" spans="1:13" ht="45" customHeight="1" x14ac:dyDescent="0.25">
      <c r="A34" s="255" t="s">
        <v>260</v>
      </c>
      <c r="B34" s="258"/>
      <c r="C34" s="258"/>
      <c r="D34" s="258"/>
      <c r="E34" s="258"/>
      <c r="F34" s="258"/>
      <c r="G34" s="258"/>
      <c r="H34" s="258"/>
      <c r="I34" s="258"/>
      <c r="J34" s="258"/>
      <c r="K34" s="258"/>
      <c r="L34" s="258"/>
      <c r="M34" s="251"/>
    </row>
    <row r="35" spans="1:13" ht="15" customHeight="1" x14ac:dyDescent="0.25">
      <c r="A35" s="249" t="s">
        <v>231</v>
      </c>
      <c r="B35" s="250"/>
      <c r="C35" s="250"/>
      <c r="D35" s="250"/>
      <c r="E35" s="250"/>
      <c r="F35" s="250"/>
      <c r="G35" s="250"/>
      <c r="H35" s="250"/>
      <c r="I35" s="250"/>
      <c r="J35" s="250"/>
      <c r="K35" s="250"/>
      <c r="L35" s="250"/>
      <c r="M35" s="251"/>
    </row>
    <row r="36" spans="1:13" ht="15" customHeight="1" x14ac:dyDescent="0.25">
      <c r="A36" s="249" t="s">
        <v>232</v>
      </c>
      <c r="B36" s="250"/>
      <c r="C36" s="250"/>
      <c r="D36" s="250"/>
      <c r="E36" s="250"/>
      <c r="F36" s="250"/>
      <c r="G36" s="250"/>
      <c r="H36" s="250"/>
      <c r="I36" s="250"/>
      <c r="J36" s="250"/>
      <c r="K36" s="250"/>
      <c r="L36" s="250"/>
      <c r="M36" s="251"/>
    </row>
    <row r="37" spans="1:13" ht="15" customHeight="1" x14ac:dyDescent="0.25">
      <c r="A37" s="255" t="s">
        <v>258</v>
      </c>
      <c r="B37" s="256"/>
      <c r="C37" s="256"/>
      <c r="D37" s="256"/>
      <c r="E37" s="256"/>
      <c r="F37" s="256"/>
      <c r="G37" s="256"/>
      <c r="H37" s="256"/>
      <c r="I37" s="256"/>
      <c r="J37" s="256"/>
      <c r="K37" s="256"/>
      <c r="L37" s="256"/>
      <c r="M37" s="251"/>
    </row>
    <row r="38" spans="1:13" ht="15" customHeight="1" x14ac:dyDescent="0.25">
      <c r="A38" s="257" t="s">
        <v>261</v>
      </c>
      <c r="B38" s="258"/>
      <c r="C38" s="258"/>
      <c r="D38" s="258"/>
      <c r="E38" s="258"/>
      <c r="F38" s="258"/>
      <c r="G38" s="258"/>
      <c r="H38" s="258"/>
      <c r="I38" s="258"/>
      <c r="J38" s="258"/>
      <c r="K38" s="258"/>
      <c r="L38" s="258"/>
      <c r="M38" s="251"/>
    </row>
    <row r="39" spans="1:13" ht="15" customHeight="1" x14ac:dyDescent="0.25">
      <c r="A39" s="257" t="s">
        <v>259</v>
      </c>
      <c r="B39" s="258"/>
      <c r="C39" s="258"/>
      <c r="D39" s="258"/>
      <c r="E39" s="258"/>
      <c r="F39" s="258"/>
      <c r="G39" s="258"/>
      <c r="H39" s="258"/>
      <c r="I39" s="258"/>
      <c r="J39" s="258"/>
      <c r="K39" s="258"/>
      <c r="L39" s="258"/>
      <c r="M39" s="251"/>
    </row>
    <row r="40" spans="1:13" ht="15" customHeight="1" x14ac:dyDescent="0.25">
      <c r="A40" s="249" t="s">
        <v>233</v>
      </c>
      <c r="B40" s="250"/>
      <c r="C40" s="250"/>
      <c r="D40" s="250"/>
      <c r="E40" s="250"/>
      <c r="F40" s="250"/>
      <c r="G40" s="250"/>
      <c r="H40" s="250"/>
      <c r="I40" s="250"/>
      <c r="J40" s="250"/>
      <c r="K40" s="250"/>
      <c r="L40" s="250"/>
      <c r="M40" s="251"/>
    </row>
    <row r="41" spans="1:13" ht="15" customHeight="1" x14ac:dyDescent="0.25">
      <c r="A41" s="257" t="s">
        <v>234</v>
      </c>
      <c r="B41" s="258"/>
      <c r="C41" s="258"/>
      <c r="D41" s="258"/>
      <c r="E41" s="258"/>
      <c r="F41" s="258"/>
      <c r="G41" s="258"/>
      <c r="H41" s="258"/>
      <c r="I41" s="258"/>
      <c r="J41" s="258"/>
      <c r="K41" s="258"/>
      <c r="L41" s="258"/>
      <c r="M41" s="251"/>
    </row>
    <row r="42" spans="1:13" ht="15" customHeight="1" x14ac:dyDescent="0.25">
      <c r="A42" s="257" t="s">
        <v>235</v>
      </c>
      <c r="B42" s="258"/>
      <c r="C42" s="258"/>
      <c r="D42" s="258"/>
      <c r="E42" s="258"/>
      <c r="F42" s="258"/>
      <c r="G42" s="258"/>
      <c r="H42" s="258"/>
      <c r="I42" s="258"/>
      <c r="J42" s="258"/>
      <c r="K42" s="258"/>
      <c r="L42" s="258"/>
      <c r="M42" s="251"/>
    </row>
    <row r="43" spans="1:13" ht="15" customHeight="1" x14ac:dyDescent="0.25">
      <c r="A43" s="249" t="s">
        <v>236</v>
      </c>
      <c r="B43" s="250"/>
      <c r="C43" s="250"/>
      <c r="D43" s="250"/>
      <c r="E43" s="250"/>
      <c r="F43" s="250"/>
      <c r="G43" s="250"/>
      <c r="H43" s="250"/>
      <c r="I43" s="250"/>
      <c r="J43" s="250"/>
      <c r="K43" s="250"/>
      <c r="L43" s="250"/>
      <c r="M43" s="251"/>
    </row>
    <row r="44" spans="1:13" ht="15" customHeight="1" thickBot="1" x14ac:dyDescent="0.3">
      <c r="A44" s="252" t="s">
        <v>237</v>
      </c>
      <c r="B44" s="253"/>
      <c r="C44" s="253"/>
      <c r="D44" s="253"/>
      <c r="E44" s="253"/>
      <c r="F44" s="253"/>
      <c r="G44" s="253"/>
      <c r="H44" s="253"/>
      <c r="I44" s="253"/>
      <c r="J44" s="253"/>
      <c r="K44" s="253"/>
      <c r="L44" s="253"/>
      <c r="M44" s="254"/>
    </row>
    <row r="54" spans="1:7" ht="15" customHeight="1" x14ac:dyDescent="0.25">
      <c r="A54" s="28"/>
      <c r="B54" s="28"/>
      <c r="C54" s="28"/>
      <c r="D54" s="28"/>
      <c r="E54" s="28"/>
      <c r="F54" s="28"/>
      <c r="G54" s="28"/>
    </row>
    <row r="55" spans="1:7" ht="15" customHeight="1" x14ac:dyDescent="0.25">
      <c r="G55" s="28"/>
    </row>
  </sheetData>
  <mergeCells count="36">
    <mergeCell ref="A1:H1"/>
    <mergeCell ref="I1:K1"/>
    <mergeCell ref="L1:M1"/>
    <mergeCell ref="A2:B2"/>
    <mergeCell ref="C2:D2"/>
    <mergeCell ref="E2:H2"/>
    <mergeCell ref="I2:K2"/>
    <mergeCell ref="L2:M2"/>
    <mergeCell ref="C3:G3"/>
    <mergeCell ref="C4:G4"/>
    <mergeCell ref="A5:B5"/>
    <mergeCell ref="C5:G5"/>
    <mergeCell ref="A3:B4"/>
    <mergeCell ref="C6:G6"/>
    <mergeCell ref="C7:G7"/>
    <mergeCell ref="C8:G8"/>
    <mergeCell ref="A6:B7"/>
    <mergeCell ref="A36:M36"/>
    <mergeCell ref="A33:M33"/>
    <mergeCell ref="A34:M34"/>
    <mergeCell ref="A35:M35"/>
    <mergeCell ref="A11:O11"/>
    <mergeCell ref="A17:O17"/>
    <mergeCell ref="A24:M24"/>
    <mergeCell ref="A28:M28"/>
    <mergeCell ref="A8:B8"/>
    <mergeCell ref="A10:M10"/>
    <mergeCell ref="A23:K23"/>
    <mergeCell ref="A43:M43"/>
    <mergeCell ref="A44:M44"/>
    <mergeCell ref="A37:M37"/>
    <mergeCell ref="A38:M38"/>
    <mergeCell ref="A39:M39"/>
    <mergeCell ref="A40:M40"/>
    <mergeCell ref="A41:M41"/>
    <mergeCell ref="A42:M42"/>
  </mergeCells>
  <conditionalFormatting sqref="B14:M14 B20:M20">
    <cfRule type="cellIs" dxfId="5" priority="1" stopIfTrue="1" operator="equal">
      <formula>"Please check"</formula>
    </cfRule>
  </conditionalFormatting>
  <dataValidations count="2">
    <dataValidation type="list" allowBlank="1" showInputMessage="1" showErrorMessage="1" sqref="C65529 C983033 C917497 C851961 C786425 C720889 C655353 C589817 C524281 C458745 C393209 C327673 C262137 C196601 C131065 C5:G5" xr:uid="{00000000-0002-0000-0600-000000000000}">
      <formula1>$C$3:$C$4</formula1>
    </dataValidation>
    <dataValidation type="list" allowBlank="1" showInputMessage="1" showErrorMessage="1" sqref="C8:G8" xr:uid="{00000000-0002-0000-0600-000001000000}">
      <formula1>$C$6:$C$7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3"/>
  <sheetViews>
    <sheetView zoomScale="120" zoomScaleNormal="120" workbookViewId="0">
      <pane ySplit="2" topLeftCell="A3" activePane="bottomLeft" state="frozen"/>
      <selection pane="bottomLeft" activeCell="E2" sqref="E2"/>
    </sheetView>
  </sheetViews>
  <sheetFormatPr defaultColWidth="6.59765625" defaultRowHeight="15" customHeight="1" x14ac:dyDescent="0.25"/>
  <cols>
    <col min="1" max="1" width="15.59765625" style="20" customWidth="1"/>
    <col min="2" max="2" width="8.59765625" style="93" customWidth="1"/>
    <col min="3" max="4" width="10.59765625" style="16" customWidth="1"/>
    <col min="5" max="6" width="9.3984375" style="16" customWidth="1"/>
    <col min="7" max="9" width="15.59765625" style="16" customWidth="1"/>
    <col min="10" max="10" width="12.59765625" style="20" customWidth="1"/>
    <col min="11" max="16384" width="6.59765625" style="20"/>
  </cols>
  <sheetData>
    <row r="1" spans="1:10" s="18" customFormat="1" ht="30" customHeight="1" x14ac:dyDescent="0.25">
      <c r="B1" s="92"/>
      <c r="C1" s="297" t="s">
        <v>256</v>
      </c>
      <c r="D1" s="298"/>
      <c r="E1" s="297" t="s">
        <v>238</v>
      </c>
      <c r="F1" s="298"/>
      <c r="G1" s="7" t="s">
        <v>239</v>
      </c>
      <c r="H1" s="7" t="s">
        <v>240</v>
      </c>
      <c r="I1" s="8" t="s">
        <v>241</v>
      </c>
      <c r="J1" s="247" t="s">
        <v>242</v>
      </c>
    </row>
    <row r="2" spans="1:10" ht="30" customHeight="1" x14ac:dyDescent="0.25">
      <c r="A2" s="19" t="s">
        <v>285</v>
      </c>
      <c r="B2" s="90" t="s">
        <v>395</v>
      </c>
      <c r="C2" s="7" t="str">
        <f>E2</f>
        <v>Test Group</v>
      </c>
      <c r="D2" s="7" t="str">
        <f>F2</f>
        <v>Control Group</v>
      </c>
      <c r="E2" s="59" t="s">
        <v>280</v>
      </c>
      <c r="F2" s="59" t="s">
        <v>281</v>
      </c>
      <c r="G2" s="7" t="str">
        <f>C2&amp;" /"&amp;D2</f>
        <v>Test Group /Control Group</v>
      </c>
      <c r="H2" s="7" t="s">
        <v>243</v>
      </c>
      <c r="I2" s="7" t="str">
        <f>C2&amp;" /"&amp;D2</f>
        <v>Test Group /Control Group</v>
      </c>
      <c r="J2" s="299"/>
    </row>
    <row r="3" spans="1:10" ht="15" customHeight="1" x14ac:dyDescent="0.25">
      <c r="A3" s="11" t="str">
        <f>'miRNA Table'!B3</f>
        <v>hsa-let-7a-5p</v>
      </c>
      <c r="B3" s="34">
        <v>1</v>
      </c>
      <c r="C3" s="13">
        <f>Calculations!CY4</f>
        <v>10.102777777777778</v>
      </c>
      <c r="D3" s="13">
        <f>Calculations!CZ4</f>
        <v>9.2966666666666651</v>
      </c>
      <c r="E3" s="14">
        <f>IF(ISERROR(2^-C3),"N/A",2^-C3)</f>
        <v>9.0941235344901036E-4</v>
      </c>
      <c r="F3" s="14">
        <f>IF(ISERROR(2^-D3),"N/A",2^-D3)</f>
        <v>1.5901001320423858E-3</v>
      </c>
      <c r="G3" s="13">
        <f>IF(ISERROR(E3/F3),"N/A",E3/F3)</f>
        <v>0.57192143760212522</v>
      </c>
      <c r="H3" s="15">
        <f>IF(OR(COUNT(Calculations!DC4:DL4)&lt;3,COUNT(Calculations!DO4:DX4)&lt;3),"N/A",IF(ISERROR(TTEST(Calculations!DO4:DX4,Calculations!DC4:DL4,2,2)),"N/A",TTEST(Calculations!DO4:DX4,Calculations!DC4:DL4,2,2)))</f>
        <v>1.8531887711302601E-3</v>
      </c>
      <c r="I3" s="13">
        <f t="shared" ref="I3:I66" si="0">IF(G3&gt;1,G3,-1/G3)</f>
        <v>-1.7484918981052093</v>
      </c>
      <c r="J3" s="16"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25">
      <c r="A4" s="11" t="str">
        <f>'miRNA Table'!B4</f>
        <v>hsa-miR-133b</v>
      </c>
      <c r="B4" s="34">
        <v>2</v>
      </c>
      <c r="C4" s="13">
        <f>Calculations!CY5</f>
        <v>11.476111111111109</v>
      </c>
      <c r="D4" s="13">
        <f>Calculations!CZ5</f>
        <v>12.210000000000003</v>
      </c>
      <c r="E4" s="14">
        <f>IF(ISERROR(2^-C4),"N/A",2^-C4)</f>
        <v>3.5103168761798097E-4</v>
      </c>
      <c r="F4" s="14">
        <f t="shared" ref="F4:F67" si="1">IF(ISERROR(2^-D4),"N/A",2^-D4)</f>
        <v>2.1106865998727129E-4</v>
      </c>
      <c r="G4" s="13">
        <f t="shared" ref="G4:G32" si="2">IF(ISERROR(E4/F4),"N/A",E4/F4)</f>
        <v>1.663116104679635</v>
      </c>
      <c r="H4" s="15">
        <f>IF(OR(COUNT(Calculations!DC5:DL5)&lt;3,COUNT(Calculations!DO5:DX5)&lt;3),"N/A",IF(ISERROR(TTEST(Calculations!DO5:DX5,Calculations!DC5:DL5,2,2)),"N/A",TTEST(Calculations!DO5:DX5,Calculations!DC5:DL5,2,2)))</f>
        <v>2.7772115749932963E-2</v>
      </c>
      <c r="I4" s="13">
        <f t="shared" si="0"/>
        <v>1.663116104679635</v>
      </c>
      <c r="J4" s="16"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25">
      <c r="A5" s="11" t="str">
        <f>'miRNA Table'!B5</f>
        <v>hsa-miR-122-5p</v>
      </c>
      <c r="B5" s="34">
        <v>3</v>
      </c>
      <c r="C5" s="13">
        <f>Calculations!CY6</f>
        <v>11.869444444444445</v>
      </c>
      <c r="D5" s="13">
        <f>Calculations!CZ6</f>
        <v>13.886666666666665</v>
      </c>
      <c r="E5" s="14">
        <f t="shared" ref="E5:F68" si="3">IF(ISERROR(2^-C5),"N/A",2^-C5)</f>
        <v>2.6726444701135796E-4</v>
      </c>
      <c r="F5" s="14">
        <f t="shared" si="1"/>
        <v>6.6023234013678418E-5</v>
      </c>
      <c r="G5" s="13">
        <f t="shared" si="2"/>
        <v>4.0480362860744936</v>
      </c>
      <c r="H5" s="15">
        <f>IF(OR(COUNT(Calculations!DC6:DL6)&lt;3,COUNT(Calculations!DO6:DX6)&lt;3),"N/A",IF(ISERROR(TTEST(Calculations!DO6:DX6,Calculations!DC6:DL6,2,2)),"N/A",TTEST(Calculations!DO6:DX6,Calculations!DC6:DL6,2,2)))</f>
        <v>3.1754995839837472E-3</v>
      </c>
      <c r="I5" s="13">
        <f t="shared" si="0"/>
        <v>4.0480362860744936</v>
      </c>
      <c r="J5" s="16"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11" t="str">
        <f>'miRNA Table'!B6</f>
        <v>hsa-miR-20b-5p</v>
      </c>
      <c r="B6" s="34">
        <v>4</v>
      </c>
      <c r="C6" s="13">
        <f>Calculations!CY7</f>
        <v>12.532777777777776</v>
      </c>
      <c r="D6" s="13">
        <f>Calculations!CZ7</f>
        <v>13.459999999999999</v>
      </c>
      <c r="E6" s="14">
        <f t="shared" si="3"/>
        <v>1.6875550926453661E-4</v>
      </c>
      <c r="F6" s="14">
        <f t="shared" si="1"/>
        <v>8.8743439777851045E-5</v>
      </c>
      <c r="G6" s="13">
        <f t="shared" si="2"/>
        <v>1.9016110902054002</v>
      </c>
      <c r="H6" s="15">
        <f>IF(OR(COUNT(Calculations!DC7:DL7)&lt;3,COUNT(Calculations!DO7:DX7)&lt;3),"N/A",IF(ISERROR(TTEST(Calculations!DO7:DX7,Calculations!DC7:DL7,2,2)),"N/A",TTEST(Calculations!DO7:DX7,Calculations!DC7:DL7,2,2)))</f>
        <v>0.21314611958904423</v>
      </c>
      <c r="I6" s="13">
        <f t="shared" si="0"/>
        <v>1.9016110902054002</v>
      </c>
      <c r="J6" s="16" t="str">
        <f>IF(AND('Test Sample Data'!O6&gt;=35,'Control Sample Data'!O6&gt;=35),"C",IF(AND('Test Sample Data'!O6&gt;=30,'Control Sample Data'!O6&gt;=30, OR(H6&gt;=0.05, H6="N/A")),"B",IF(OR(AND('Test Sample Data'!O6&gt;=30,'Control Sample Data'!O6&lt;=30), AND('Test Sample Data'!O6&lt;=30,'Control Sample Data'!O6&gt;=30)),"A","OKAY")))</f>
        <v>B</v>
      </c>
    </row>
    <row r="7" spans="1:10" ht="15" customHeight="1" x14ac:dyDescent="0.25">
      <c r="A7" s="11" t="str">
        <f>'miRNA Table'!B7</f>
        <v>hsa-miR-335-5p</v>
      </c>
      <c r="B7" s="34">
        <v>5</v>
      </c>
      <c r="C7" s="13">
        <f>Calculations!CY8</f>
        <v>15.419444444444444</v>
      </c>
      <c r="D7" s="13">
        <f>Calculations!CZ8</f>
        <v>15.173333333333332</v>
      </c>
      <c r="E7" s="14">
        <f t="shared" si="3"/>
        <v>2.2818374613544853E-5</v>
      </c>
      <c r="F7" s="14">
        <f t="shared" si="1"/>
        <v>2.7062725499364956E-5</v>
      </c>
      <c r="G7" s="13">
        <f t="shared" si="2"/>
        <v>0.84316617016568784</v>
      </c>
      <c r="H7" s="15">
        <f>IF(OR(COUNT(Calculations!DC8:DL8)&lt;3,COUNT(Calculations!DO8:DX8)&lt;3),"N/A",IF(ISERROR(TTEST(Calculations!DO8:DX8,Calculations!DC8:DL8,2,2)),"N/A",TTEST(Calculations!DO8:DX8,Calculations!DC8:DL8,2,2)))</f>
        <v>1.3269874329243214E-2</v>
      </c>
      <c r="I7" s="13">
        <f t="shared" si="0"/>
        <v>-1.1860058377383587</v>
      </c>
      <c r="J7" s="16" t="str">
        <f>IF(AND('Test Sample Data'!O7&gt;=35,'Control Sample Data'!O7&gt;=35),"C",IF(AND('Test Sample Data'!O7&gt;=30,'Control Sample Data'!O7&gt;=30, OR(H7&gt;=0.05, H7="N/A")),"B",IF(OR(AND('Test Sample Data'!O7&gt;=30,'Control Sample Data'!O7&lt;=30), AND('Test Sample Data'!O7&lt;=30,'Control Sample Data'!O7&gt;=30)),"A","OKAY")))</f>
        <v>C</v>
      </c>
    </row>
    <row r="8" spans="1:10" ht="15" customHeight="1" x14ac:dyDescent="0.25">
      <c r="A8" s="11" t="str">
        <f>'miRNA Table'!B8</f>
        <v>hsa-miR-196a-5p</v>
      </c>
      <c r="B8" s="34">
        <v>6</v>
      </c>
      <c r="C8" s="13">
        <f>Calculations!CY9</f>
        <v>6.7861111111111114</v>
      </c>
      <c r="D8" s="13">
        <f>Calculations!CZ9</f>
        <v>8.9633333333333329</v>
      </c>
      <c r="E8" s="14">
        <f t="shared" si="3"/>
        <v>9.061018177372147E-3</v>
      </c>
      <c r="F8" s="14">
        <f t="shared" si="1"/>
        <v>2.0034006278008172E-3</v>
      </c>
      <c r="G8" s="13">
        <f t="shared" si="2"/>
        <v>4.5228188768806827</v>
      </c>
      <c r="H8" s="15">
        <f>IF(OR(COUNT(Calculations!DC9:DL9)&lt;3,COUNT(Calculations!DO9:DX9)&lt;3),"N/A",IF(ISERROR(TTEST(Calculations!DO9:DX9,Calculations!DC9:DL9,2,2)),"N/A",TTEST(Calculations!DO9:DX9,Calculations!DC9:DL9,2,2)))</f>
        <v>2.7171260747680883E-3</v>
      </c>
      <c r="I8" s="13">
        <f t="shared" si="0"/>
        <v>4.5228188768806827</v>
      </c>
      <c r="J8" s="16"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11" t="str">
        <f>'miRNA Table'!B9</f>
        <v>hsa-miR-125a-5p</v>
      </c>
      <c r="B9" s="34">
        <v>7</v>
      </c>
      <c r="C9" s="13">
        <f>Calculations!CY10</f>
        <v>15.419444444444444</v>
      </c>
      <c r="D9" s="13">
        <f>Calculations!CZ10</f>
        <v>15.173333333333332</v>
      </c>
      <c r="E9" s="14">
        <f t="shared" si="3"/>
        <v>2.2818374613544853E-5</v>
      </c>
      <c r="F9" s="14">
        <f t="shared" si="1"/>
        <v>2.7062725499364956E-5</v>
      </c>
      <c r="G9" s="13">
        <f t="shared" si="2"/>
        <v>0.84316617016568784</v>
      </c>
      <c r="H9" s="15">
        <f>IF(OR(COUNT(Calculations!DC10:DL10)&lt;3,COUNT(Calculations!DO10:DX10)&lt;3),"N/A",IF(ISERROR(TTEST(Calculations!DO10:DX10,Calculations!DC10:DL10,2,2)),"N/A",TTEST(Calculations!DO10:DX10,Calculations!DC10:DL10,2,2)))</f>
        <v>1.3269874329243214E-2</v>
      </c>
      <c r="I9" s="13">
        <f t="shared" si="0"/>
        <v>-1.1860058377383587</v>
      </c>
      <c r="J9" s="16" t="str">
        <f>IF(AND('Test Sample Data'!O9&gt;=35,'Control Sample Data'!O9&gt;=35),"C",IF(AND('Test Sample Data'!O9&gt;=30,'Control Sample Data'!O9&gt;=30, OR(H9&gt;=0.05, H9="N/A")),"B",IF(OR(AND('Test Sample Data'!O9&gt;=30,'Control Sample Data'!O9&lt;=30), AND('Test Sample Data'!O9&lt;=30,'Control Sample Data'!O9&gt;=30)),"A","OKAY")))</f>
        <v>C</v>
      </c>
    </row>
    <row r="10" spans="1:10" ht="15" customHeight="1" x14ac:dyDescent="0.25">
      <c r="A10" s="11" t="str">
        <f>'miRNA Table'!B10</f>
        <v>hsa-miR-142-5p</v>
      </c>
      <c r="B10" s="34">
        <v>8</v>
      </c>
      <c r="C10" s="13">
        <f>Calculations!CY11</f>
        <v>9.7761111111111099</v>
      </c>
      <c r="D10" s="13">
        <f>Calculations!CZ11</f>
        <v>7.423333333333332</v>
      </c>
      <c r="E10" s="14">
        <f t="shared" si="3"/>
        <v>1.1405053178587135E-3</v>
      </c>
      <c r="F10" s="14">
        <f t="shared" si="1"/>
        <v>5.8257789080092904E-3</v>
      </c>
      <c r="G10" s="13">
        <f t="shared" si="2"/>
        <v>0.19576872652869559</v>
      </c>
      <c r="H10" s="15">
        <f>IF(OR(COUNT(Calculations!DC11:DL11)&lt;3,COUNT(Calculations!DO11:DX11)&lt;3),"N/A",IF(ISERROR(TTEST(Calculations!DO11:DX11,Calculations!DC11:DL11,2,2)),"N/A",TTEST(Calculations!DO11:DX11,Calculations!DC11:DL11,2,2)))</f>
        <v>9.8737109424619092E-6</v>
      </c>
      <c r="I10" s="13">
        <f t="shared" si="0"/>
        <v>-5.1080681666150642</v>
      </c>
      <c r="J10" s="16"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25">
      <c r="A11" s="11" t="str">
        <f>'miRNA Table'!B11</f>
        <v>hsa-miR-96-5p</v>
      </c>
      <c r="B11" s="34">
        <v>9</v>
      </c>
      <c r="C11" s="13">
        <f>Calculations!CY12</f>
        <v>1.689444444444445</v>
      </c>
      <c r="D11" s="13">
        <f>Calculations!CZ12</f>
        <v>5.8166666666666664</v>
      </c>
      <c r="E11" s="14">
        <f t="shared" si="3"/>
        <v>0.31004629517482041</v>
      </c>
      <c r="F11" s="14">
        <f t="shared" si="1"/>
        <v>1.7742256704232469E-2</v>
      </c>
      <c r="G11" s="13">
        <f t="shared" si="2"/>
        <v>17.475020249304471</v>
      </c>
      <c r="H11" s="15">
        <f>IF(OR(COUNT(Calculations!DC12:DL12)&lt;3,COUNT(Calculations!DO12:DX12)&lt;3),"N/A",IF(ISERROR(TTEST(Calculations!DO12:DX12,Calculations!DC12:DL12,2,2)),"N/A",TTEST(Calculations!DO12:DX12,Calculations!DC12:DL12,2,2)))</f>
        <v>2.9201059503259237E-7</v>
      </c>
      <c r="I11" s="13">
        <f t="shared" si="0"/>
        <v>17.475020249304471</v>
      </c>
      <c r="J11" s="16"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11" t="str">
        <f>'miRNA Table'!B12</f>
        <v>hsa-miR-222-3p</v>
      </c>
      <c r="B12" s="34">
        <v>10</v>
      </c>
      <c r="C12" s="13">
        <f>Calculations!CY13</f>
        <v>-2.7805555555555563</v>
      </c>
      <c r="D12" s="13">
        <f>Calculations!CZ13</f>
        <v>7.3233333333333341</v>
      </c>
      <c r="E12" s="14">
        <f t="shared" si="3"/>
        <v>6.8711689439897379</v>
      </c>
      <c r="F12" s="14">
        <f t="shared" si="1"/>
        <v>6.2439152322080168E-3</v>
      </c>
      <c r="G12" s="13">
        <f t="shared" si="2"/>
        <v>1100.4583964474975</v>
      </c>
      <c r="H12" s="15">
        <f>IF(OR(COUNT(Calculations!DC13:DL13)&lt;3,COUNT(Calculations!DO13:DX13)&lt;3),"N/A",IF(ISERROR(TTEST(Calculations!DO13:DX13,Calculations!DC13:DL13,2,2)),"N/A",TTEST(Calculations!DO13:DX13,Calculations!DC13:DL13,2,2)))</f>
        <v>1.0399326522367216E-7</v>
      </c>
      <c r="I12" s="13">
        <f t="shared" si="0"/>
        <v>1100.4583964474975</v>
      </c>
      <c r="J12" s="16"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25">
      <c r="A13" s="11" t="str">
        <f>'miRNA Table'!B13</f>
        <v>hsa-miR-148b-3p</v>
      </c>
      <c r="B13" s="34">
        <v>11</v>
      </c>
      <c r="C13" s="13">
        <f>Calculations!CY14</f>
        <v>14.42277777777778</v>
      </c>
      <c r="D13" s="13">
        <f>Calculations!CZ14</f>
        <v>15.173333333333332</v>
      </c>
      <c r="E13" s="14">
        <f t="shared" si="3"/>
        <v>4.5531427665993014E-5</v>
      </c>
      <c r="F13" s="14">
        <f t="shared" si="1"/>
        <v>2.7062725499364956E-5</v>
      </c>
      <c r="G13" s="13">
        <f t="shared" si="2"/>
        <v>1.6824405829731168</v>
      </c>
      <c r="H13" s="15">
        <f>IF(OR(COUNT(Calculations!DC14:DL14)&lt;3,COUNT(Calculations!DO14:DX14)&lt;3),"N/A",IF(ISERROR(TTEST(Calculations!DO14:DX14,Calculations!DC14:DL14,2,2)),"N/A",TTEST(Calculations!DO14:DX14,Calculations!DC14:DL14,2,2)))</f>
        <v>0.15891164559799473</v>
      </c>
      <c r="I13" s="13">
        <f t="shared" si="0"/>
        <v>1.6824405829731168</v>
      </c>
      <c r="J13" s="16" t="str">
        <f>IF(AND('Test Sample Data'!O13&gt;=35,'Control Sample Data'!O13&gt;=35),"C",IF(AND('Test Sample Data'!O13&gt;=30,'Control Sample Data'!O13&gt;=30, OR(H13&gt;=0.05, H13="N/A")),"B",IF(OR(AND('Test Sample Data'!O13&gt;=30,'Control Sample Data'!O13&lt;=30), AND('Test Sample Data'!O13&lt;=30,'Control Sample Data'!O13&gt;=30)),"A","OKAY")))</f>
        <v>B</v>
      </c>
    </row>
    <row r="14" spans="1:10" ht="15" customHeight="1" x14ac:dyDescent="0.25">
      <c r="A14" s="11" t="str">
        <f>'miRNA Table'!B14</f>
        <v>hsa-miR-92a-3p</v>
      </c>
      <c r="B14" s="34">
        <v>12</v>
      </c>
      <c r="C14" s="13">
        <f>Calculations!CY15</f>
        <v>1.3227777777777778</v>
      </c>
      <c r="D14" s="13">
        <f>Calculations!CZ15</f>
        <v>3.3300000000000005</v>
      </c>
      <c r="E14" s="14">
        <f t="shared" si="3"/>
        <v>0.3997644872401071</v>
      </c>
      <c r="F14" s="14">
        <f t="shared" si="1"/>
        <v>9.944206046936481E-2</v>
      </c>
      <c r="G14" s="13">
        <f t="shared" si="2"/>
        <v>4.0200744569574045</v>
      </c>
      <c r="H14" s="15">
        <f>IF(OR(COUNT(Calculations!DC15:DL15)&lt;3,COUNT(Calculations!DO15:DX15)&lt;3),"N/A",IF(ISERROR(TTEST(Calculations!DO15:DX15,Calculations!DC15:DL15,2,2)),"N/A",TTEST(Calculations!DO15:DX15,Calculations!DC15:DL15,2,2)))</f>
        <v>2.2233561375751171E-4</v>
      </c>
      <c r="I14" s="13">
        <f t="shared" si="0"/>
        <v>4.0200744569574045</v>
      </c>
      <c r="J14" s="16"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11" t="str">
        <f>'miRNA Table'!B15</f>
        <v>hsa-miR-184</v>
      </c>
      <c r="B15" s="34">
        <v>13</v>
      </c>
      <c r="C15" s="13">
        <f>Calculations!CY16</f>
        <v>15.232777777777777</v>
      </c>
      <c r="D15" s="13">
        <f>Calculations!CZ16</f>
        <v>13.966666666666669</v>
      </c>
      <c r="E15" s="14">
        <f t="shared" si="3"/>
        <v>2.5970300306526327E-5</v>
      </c>
      <c r="F15" s="14">
        <f t="shared" si="1"/>
        <v>6.246178540019369E-5</v>
      </c>
      <c r="G15" s="13">
        <f t="shared" si="2"/>
        <v>0.41577902616990825</v>
      </c>
      <c r="H15" s="15">
        <f>IF(OR(COUNT(Calculations!DC16:DL16)&lt;3,COUNT(Calculations!DO16:DX16)&lt;3),"N/A",IF(ISERROR(TTEST(Calculations!DO16:DX16,Calculations!DC16:DL16,2,2)),"N/A",TTEST(Calculations!DO16:DX16,Calculations!DC16:DL16,2,2)))</f>
        <v>0.15853367796317139</v>
      </c>
      <c r="I15" s="13">
        <f t="shared" si="0"/>
        <v>-2.405123724522241</v>
      </c>
      <c r="J15" s="16" t="str">
        <f>IF(AND('Test Sample Data'!O15&gt;=35,'Control Sample Data'!O15&gt;=35),"C",IF(AND('Test Sample Data'!O15&gt;=30,'Control Sample Data'!O15&gt;=30, OR(H15&gt;=0.05, H15="N/A")),"B",IF(OR(AND('Test Sample Data'!O15&gt;=30,'Control Sample Data'!O15&lt;=30), AND('Test Sample Data'!O15&lt;=30,'Control Sample Data'!O15&gt;=30)),"A","OKAY")))</f>
        <v>B</v>
      </c>
    </row>
    <row r="16" spans="1:10" ht="15" customHeight="1" x14ac:dyDescent="0.25">
      <c r="A16" s="11" t="str">
        <f>'miRNA Table'!B16</f>
        <v>hsa-miR-214-3p</v>
      </c>
      <c r="B16" s="34">
        <v>14</v>
      </c>
      <c r="C16" s="13">
        <f>Calculations!CY17</f>
        <v>13.532777777777779</v>
      </c>
      <c r="D16" s="13">
        <f>Calculations!CZ17</f>
        <v>14.25</v>
      </c>
      <c r="E16" s="14">
        <f t="shared" si="3"/>
        <v>8.4377754632268141E-5</v>
      </c>
      <c r="F16" s="14">
        <f t="shared" si="1"/>
        <v>5.1324244095075355E-5</v>
      </c>
      <c r="G16" s="13">
        <f t="shared" si="2"/>
        <v>1.6440135869505057</v>
      </c>
      <c r="H16" s="15">
        <f>IF(OR(COUNT(Calculations!DC17:DL17)&lt;3,COUNT(Calculations!DO17:DX17)&lt;3),"N/A",IF(ISERROR(TTEST(Calculations!DO17:DX17,Calculations!DC17:DL17,2,2)),"N/A",TTEST(Calculations!DO17:DX17,Calculations!DC17:DL17,2,2)))</f>
        <v>0.32570134701852255</v>
      </c>
      <c r="I16" s="13">
        <f t="shared" si="0"/>
        <v>1.6440135869505057</v>
      </c>
      <c r="J16" s="16" t="str">
        <f>IF(AND('Test Sample Data'!O16&gt;=35,'Control Sample Data'!O16&gt;=35),"C",IF(AND('Test Sample Data'!O16&gt;=30,'Control Sample Data'!O16&gt;=30, OR(H16&gt;=0.05, H16="N/A")),"B",IF(OR(AND('Test Sample Data'!O16&gt;=30,'Control Sample Data'!O16&lt;=30), AND('Test Sample Data'!O16&lt;=30,'Control Sample Data'!O16&gt;=30)),"A","OKAY")))</f>
        <v>B</v>
      </c>
    </row>
    <row r="17" spans="1:10" ht="15" customHeight="1" x14ac:dyDescent="0.25">
      <c r="A17" s="11" t="str">
        <f>'miRNA Table'!B17</f>
        <v>hsa-miR-15a-5p</v>
      </c>
      <c r="B17" s="34">
        <v>15</v>
      </c>
      <c r="C17" s="13">
        <f>Calculations!CY18</f>
        <v>5.389444444444444</v>
      </c>
      <c r="D17" s="13">
        <f>Calculations!CZ18</f>
        <v>5.4933333333333332</v>
      </c>
      <c r="E17" s="14">
        <f t="shared" si="3"/>
        <v>2.3856985261423075E-2</v>
      </c>
      <c r="F17" s="14">
        <f t="shared" si="1"/>
        <v>2.2199433423890257E-2</v>
      </c>
      <c r="G17" s="13">
        <f t="shared" si="2"/>
        <v>1.0746664027807582</v>
      </c>
      <c r="H17" s="15">
        <f>IF(OR(COUNT(Calculations!DC18:DL18)&lt;3,COUNT(Calculations!DO18:DX18)&lt;3),"N/A",IF(ISERROR(TTEST(Calculations!DO18:DX18,Calculations!DC18:DL18,2,2)),"N/A",TTEST(Calculations!DO18:DX18,Calculations!DC18:DL18,2,2)))</f>
        <v>0.29194181899170379</v>
      </c>
      <c r="I17" s="13">
        <f t="shared" si="0"/>
        <v>1.0746664027807582</v>
      </c>
      <c r="J17" s="16" t="str">
        <f>IF(AND('Test Sample Data'!O17&gt;=35,'Control Sample Data'!O17&gt;=35),"C",IF(AND('Test Sample Data'!O17&gt;=30,'Control Sample Data'!O17&gt;=30, OR(H17&gt;=0.05, H17="N/A")),"B",IF(OR(AND('Test Sample Data'!O17&gt;=30,'Control Sample Data'!O17&lt;=30), AND('Test Sample Data'!O17&lt;=30,'Control Sample Data'!O17&gt;=30)),"A","OKAY")))</f>
        <v>OKAY</v>
      </c>
    </row>
    <row r="18" spans="1:10" ht="15" customHeight="1" x14ac:dyDescent="0.25">
      <c r="A18" s="11" t="str">
        <f>'miRNA Table'!B18</f>
        <v>hsa-miR-378a-3p</v>
      </c>
      <c r="B18" s="34">
        <v>16</v>
      </c>
      <c r="C18" s="13">
        <f>Calculations!CY19</f>
        <v>15.419444444444444</v>
      </c>
      <c r="D18" s="13">
        <f>Calculations!CZ19</f>
        <v>15.173333333333332</v>
      </c>
      <c r="E18" s="14">
        <f t="shared" si="3"/>
        <v>2.2818374613544853E-5</v>
      </c>
      <c r="F18" s="14">
        <f t="shared" si="1"/>
        <v>2.7062725499364956E-5</v>
      </c>
      <c r="G18" s="13">
        <f t="shared" si="2"/>
        <v>0.84316617016568784</v>
      </c>
      <c r="H18" s="15">
        <f>IF(OR(COUNT(Calculations!DC19:DL19)&lt;3,COUNT(Calculations!DO19:DX19)&lt;3),"N/A",IF(ISERROR(TTEST(Calculations!DO19:DX19,Calculations!DC19:DL19,2,2)),"N/A",TTEST(Calculations!DO19:DX19,Calculations!DC19:DL19,2,2)))</f>
        <v>1.3269874329243214E-2</v>
      </c>
      <c r="I18" s="13">
        <f t="shared" si="0"/>
        <v>-1.1860058377383587</v>
      </c>
      <c r="J18" s="16" t="str">
        <f>IF(AND('Test Sample Data'!O18&gt;=35,'Control Sample Data'!O18&gt;=35),"C",IF(AND('Test Sample Data'!O18&gt;=30,'Control Sample Data'!O18&gt;=30, OR(H18&gt;=0.05, H18="N/A")),"B",IF(OR(AND('Test Sample Data'!O18&gt;=30,'Control Sample Data'!O18&lt;=30), AND('Test Sample Data'!O18&lt;=30,'Control Sample Data'!O18&gt;=30)),"A","OKAY")))</f>
        <v>C</v>
      </c>
    </row>
    <row r="19" spans="1:10" ht="15" customHeight="1" x14ac:dyDescent="0.25">
      <c r="A19" s="11" t="str">
        <f>'miRNA Table'!B19</f>
        <v>hsa-let-7b-5p</v>
      </c>
      <c r="B19" s="34">
        <v>17</v>
      </c>
      <c r="C19" s="13">
        <f>Calculations!CY20</f>
        <v>15.419444444444444</v>
      </c>
      <c r="D19" s="13">
        <f>Calculations!CZ20</f>
        <v>15.173333333333332</v>
      </c>
      <c r="E19" s="14">
        <f t="shared" si="3"/>
        <v>2.2818374613544853E-5</v>
      </c>
      <c r="F19" s="14">
        <f t="shared" si="1"/>
        <v>2.7062725499364956E-5</v>
      </c>
      <c r="G19" s="13">
        <f t="shared" si="2"/>
        <v>0.84316617016568784</v>
      </c>
      <c r="H19" s="15">
        <f>IF(OR(COUNT(Calculations!DC20:DL20)&lt;3,COUNT(Calculations!DO20:DX20)&lt;3),"N/A",IF(ISERROR(TTEST(Calculations!DO20:DX20,Calculations!DC20:DL20,2,2)),"N/A",TTEST(Calculations!DO20:DX20,Calculations!DC20:DL20,2,2)))</f>
        <v>1.3269874329243214E-2</v>
      </c>
      <c r="I19" s="13">
        <f t="shared" si="0"/>
        <v>-1.1860058377383587</v>
      </c>
      <c r="J19" s="16" t="str">
        <f>IF(AND('Test Sample Data'!O19&gt;=35,'Control Sample Data'!O19&gt;=35),"C",IF(AND('Test Sample Data'!O19&gt;=30,'Control Sample Data'!O19&gt;=30, OR(H19&gt;=0.05, H19="N/A")),"B",IF(OR(AND('Test Sample Data'!O19&gt;=30,'Control Sample Data'!O19&lt;=30), AND('Test Sample Data'!O19&lt;=30,'Control Sample Data'!O19&gt;=30)),"A","OKAY")))</f>
        <v>C</v>
      </c>
    </row>
    <row r="20" spans="1:10" ht="15" customHeight="1" x14ac:dyDescent="0.25">
      <c r="A20" s="11" t="str">
        <f>'miRNA Table'!B20</f>
        <v>hsa-miR-205-5p</v>
      </c>
      <c r="B20" s="34">
        <v>18</v>
      </c>
      <c r="C20" s="13">
        <f>Calculations!CY21</f>
        <v>15.419444444444444</v>
      </c>
      <c r="D20" s="13">
        <f>Calculations!CZ21</f>
        <v>15.173333333333332</v>
      </c>
      <c r="E20" s="14">
        <f t="shared" si="3"/>
        <v>2.2818374613544853E-5</v>
      </c>
      <c r="F20" s="14">
        <f t="shared" si="1"/>
        <v>2.7062725499364956E-5</v>
      </c>
      <c r="G20" s="13">
        <f t="shared" si="2"/>
        <v>0.84316617016568784</v>
      </c>
      <c r="H20" s="15">
        <f>IF(OR(COUNT(Calculations!DC21:DL21)&lt;3,COUNT(Calculations!DO21:DX21)&lt;3),"N/A",IF(ISERROR(TTEST(Calculations!DO21:DX21,Calculations!DC21:DL21,2,2)),"N/A",TTEST(Calculations!DO21:DX21,Calculations!DC21:DL21,2,2)))</f>
        <v>1.3269874329243214E-2</v>
      </c>
      <c r="I20" s="13">
        <f t="shared" si="0"/>
        <v>-1.1860058377383587</v>
      </c>
      <c r="J20" s="16" t="str">
        <f>IF(AND('Test Sample Data'!O20&gt;=35,'Control Sample Data'!O20&gt;=35),"C",IF(AND('Test Sample Data'!O20&gt;=30,'Control Sample Data'!O20&gt;=30, OR(H20&gt;=0.05, H20="N/A")),"B",IF(OR(AND('Test Sample Data'!O20&gt;=30,'Control Sample Data'!O20&lt;=30), AND('Test Sample Data'!O20&lt;=30,'Control Sample Data'!O20&gt;=30)),"A","OKAY")))</f>
        <v>C</v>
      </c>
    </row>
    <row r="21" spans="1:10" ht="15" customHeight="1" x14ac:dyDescent="0.25">
      <c r="A21" s="11" t="str">
        <f>'miRNA Table'!B21</f>
        <v>hsa-miR-181a-5p</v>
      </c>
      <c r="B21" s="34">
        <v>19</v>
      </c>
      <c r="C21" s="13">
        <f>Calculations!CY22</f>
        <v>15.419444444444444</v>
      </c>
      <c r="D21" s="13">
        <f>Calculations!CZ22</f>
        <v>14.546666666666667</v>
      </c>
      <c r="E21" s="14">
        <f t="shared" si="3"/>
        <v>2.2818374613544853E-5</v>
      </c>
      <c r="F21" s="14">
        <f t="shared" si="1"/>
        <v>4.1784671904028101E-5</v>
      </c>
      <c r="G21" s="13">
        <f t="shared" si="2"/>
        <v>0.54609438279076516</v>
      </c>
      <c r="H21" s="15">
        <f>IF(OR(COUNT(Calculations!DC22:DL22)&lt;3,COUNT(Calculations!DO22:DX22)&lt;3),"N/A",IF(ISERROR(TTEST(Calculations!DO22:DX22,Calculations!DC22:DL22,2,2)),"N/A",TTEST(Calculations!DO22:DX22,Calculations!DC22:DL22,2,2)))</f>
        <v>0.31015441004200317</v>
      </c>
      <c r="I21" s="13">
        <f t="shared" si="0"/>
        <v>-1.8311852886850655</v>
      </c>
      <c r="J21" s="16" t="str">
        <f>IF(AND('Test Sample Data'!O21&gt;=35,'Control Sample Data'!O21&gt;=35),"C",IF(AND('Test Sample Data'!O21&gt;=30,'Control Sample Data'!O21&gt;=30, OR(H21&gt;=0.05, H21="N/A")),"B",IF(OR(AND('Test Sample Data'!O21&gt;=30,'Control Sample Data'!O21&lt;=30), AND('Test Sample Data'!O21&lt;=30,'Control Sample Data'!O21&gt;=30)),"A","OKAY")))</f>
        <v>B</v>
      </c>
    </row>
    <row r="22" spans="1:10" ht="15" customHeight="1" x14ac:dyDescent="0.25">
      <c r="A22" s="11" t="str">
        <f>'miRNA Table'!B22</f>
        <v>hsa-miR-130a-3p</v>
      </c>
      <c r="B22" s="34">
        <v>20</v>
      </c>
      <c r="C22" s="13">
        <f>Calculations!CY23</f>
        <v>12.312777777777777</v>
      </c>
      <c r="D22" s="13">
        <f>Calculations!CZ23</f>
        <v>12.983333333333333</v>
      </c>
      <c r="E22" s="14">
        <f t="shared" si="3"/>
        <v>1.9655520954199455E-4</v>
      </c>
      <c r="F22" s="14">
        <f t="shared" si="1"/>
        <v>1.2348870120873094E-4</v>
      </c>
      <c r="G22" s="13">
        <f t="shared" si="2"/>
        <v>1.5916857786831888</v>
      </c>
      <c r="H22" s="15">
        <f>IF(OR(COUNT(Calculations!DC23:DL23)&lt;3,COUNT(Calculations!DO23:DX23)&lt;3),"N/A",IF(ISERROR(TTEST(Calculations!DO23:DX23,Calculations!DC23:DL23,2,2)),"N/A",TTEST(Calculations!DO23:DX23,Calculations!DC23:DL23,2,2)))</f>
        <v>0.58619305620688711</v>
      </c>
      <c r="I22" s="13">
        <f t="shared" si="0"/>
        <v>1.5916857786831888</v>
      </c>
      <c r="J22" s="16" t="str">
        <f>IF(AND('Test Sample Data'!O22&gt;=35,'Control Sample Data'!O22&gt;=35),"C",IF(AND('Test Sample Data'!O22&gt;=30,'Control Sample Data'!O22&gt;=30, OR(H22&gt;=0.05, H22="N/A")),"B",IF(OR(AND('Test Sample Data'!O22&gt;=30,'Control Sample Data'!O22&lt;=30), AND('Test Sample Data'!O22&lt;=30,'Control Sample Data'!O22&gt;=30)),"A","OKAY")))</f>
        <v>B</v>
      </c>
    </row>
    <row r="23" spans="1:10" ht="15" customHeight="1" x14ac:dyDescent="0.25">
      <c r="A23" s="11" t="str">
        <f>'miRNA Table'!B23</f>
        <v>hsa-miR-140-5p</v>
      </c>
      <c r="B23" s="34">
        <v>21</v>
      </c>
      <c r="C23" s="13">
        <f>Calculations!CY24</f>
        <v>15.106111111111112</v>
      </c>
      <c r="D23" s="13">
        <f>Calculations!CZ24</f>
        <v>15.173333333333332</v>
      </c>
      <c r="E23" s="14">
        <f t="shared" si="3"/>
        <v>2.8353549696034521E-5</v>
      </c>
      <c r="F23" s="14">
        <f t="shared" si="1"/>
        <v>2.7062725499364956E-5</v>
      </c>
      <c r="G23" s="13">
        <f t="shared" si="2"/>
        <v>1.0476974943525128</v>
      </c>
      <c r="H23" s="15">
        <f>IF(OR(COUNT(Calculations!DC24:DL24)&lt;3,COUNT(Calculations!DO24:DX24)&lt;3),"N/A",IF(ISERROR(TTEST(Calculations!DO24:DX24,Calculations!DC24:DL24,2,2)),"N/A",TTEST(Calculations!DO24:DX24,Calculations!DC24:DL24,2,2)))</f>
        <v>0.71950765268466921</v>
      </c>
      <c r="I23" s="13">
        <f t="shared" si="0"/>
        <v>1.0476974943525128</v>
      </c>
      <c r="J23" s="16" t="str">
        <f>IF(AND('Test Sample Data'!O23&gt;=35,'Control Sample Data'!O23&gt;=35),"C",IF(AND('Test Sample Data'!O23&gt;=30,'Control Sample Data'!O23&gt;=30, OR(H23&gt;=0.05, H23="N/A")),"B",IF(OR(AND('Test Sample Data'!O23&gt;=30,'Control Sample Data'!O23&lt;=30), AND('Test Sample Data'!O23&lt;=30,'Control Sample Data'!O23&gt;=30)),"A","OKAY")))</f>
        <v>B</v>
      </c>
    </row>
    <row r="24" spans="1:10" ht="15" customHeight="1" x14ac:dyDescent="0.25">
      <c r="A24" s="11" t="str">
        <f>'miRNA Table'!B24</f>
        <v>hsa-miR-20a-5p</v>
      </c>
      <c r="B24" s="34">
        <v>22</v>
      </c>
      <c r="C24" s="13">
        <f>Calculations!CY25</f>
        <v>14.93611111111111</v>
      </c>
      <c r="D24" s="13">
        <f>Calculations!CZ25</f>
        <v>15.173333333333332</v>
      </c>
      <c r="E24" s="14">
        <f t="shared" si="3"/>
        <v>3.1899401656569516E-5</v>
      </c>
      <c r="F24" s="14">
        <f t="shared" si="1"/>
        <v>2.7062725499364956E-5</v>
      </c>
      <c r="G24" s="13">
        <f t="shared" si="2"/>
        <v>1.178720955408503</v>
      </c>
      <c r="H24" s="15">
        <f>IF(OR(COUNT(Calculations!DC25:DL25)&lt;3,COUNT(Calculations!DO25:DX25)&lt;3),"N/A",IF(ISERROR(TTEST(Calculations!DO25:DX25,Calculations!DC25:DL25,2,2)),"N/A",TTEST(Calculations!DO25:DX25,Calculations!DC25:DL25,2,2)))</f>
        <v>0.53733028011413098</v>
      </c>
      <c r="I24" s="13">
        <f t="shared" si="0"/>
        <v>1.178720955408503</v>
      </c>
      <c r="J24" s="16" t="str">
        <f>IF(AND('Test Sample Data'!O24&gt;=35,'Control Sample Data'!O24&gt;=35),"C",IF(AND('Test Sample Data'!O24&gt;=30,'Control Sample Data'!O24&gt;=30, OR(H24&gt;=0.05, H24="N/A")),"B",IF(OR(AND('Test Sample Data'!O24&gt;=30,'Control Sample Data'!O24&lt;=30), AND('Test Sample Data'!O24&lt;=30,'Control Sample Data'!O24&gt;=30)),"A","OKAY")))</f>
        <v>B</v>
      </c>
    </row>
    <row r="25" spans="1:10" ht="15" customHeight="1" x14ac:dyDescent="0.25">
      <c r="A25" s="11" t="str">
        <f>'miRNA Table'!B25</f>
        <v>hsa-miR-146b-5p</v>
      </c>
      <c r="B25" s="34">
        <v>23</v>
      </c>
      <c r="C25" s="13">
        <f>Calculations!CY26</f>
        <v>15.219444444444443</v>
      </c>
      <c r="D25" s="13">
        <f>Calculations!CZ26</f>
        <v>15.116666666666665</v>
      </c>
      <c r="E25" s="14">
        <f t="shared" si="3"/>
        <v>2.6211429382285075E-5</v>
      </c>
      <c r="F25" s="14">
        <f t="shared" si="1"/>
        <v>2.814685649371154E-5</v>
      </c>
      <c r="G25" s="13">
        <f t="shared" si="2"/>
        <v>0.9312382499317865</v>
      </c>
      <c r="H25" s="15">
        <f>IF(OR(COUNT(Calculations!DC26:DL26)&lt;3,COUNT(Calculations!DO26:DX26)&lt;3),"N/A",IF(ISERROR(TTEST(Calculations!DO26:DX26,Calculations!DC26:DL26,2,2)),"N/A",TTEST(Calculations!DO26:DX26,Calculations!DC26:DL26,2,2)))</f>
        <v>0.74815134873969447</v>
      </c>
      <c r="I25" s="13">
        <f t="shared" si="0"/>
        <v>-1.073839052544556</v>
      </c>
      <c r="J25" s="16" t="str">
        <f>IF(AND('Test Sample Data'!O25&gt;=35,'Control Sample Data'!O25&gt;=35),"C",IF(AND('Test Sample Data'!O25&gt;=30,'Control Sample Data'!O25&gt;=30, OR(H25&gt;=0.05, H25="N/A")),"B",IF(OR(AND('Test Sample Data'!O25&gt;=30,'Control Sample Data'!O25&lt;=30), AND('Test Sample Data'!O25&lt;=30,'Control Sample Data'!O25&gt;=30)),"A","OKAY")))</f>
        <v>B</v>
      </c>
    </row>
    <row r="26" spans="1:10" ht="15" customHeight="1" x14ac:dyDescent="0.25">
      <c r="A26" s="11" t="str">
        <f>'miRNA Table'!B26</f>
        <v>hsa-miR-132-3p</v>
      </c>
      <c r="B26" s="34">
        <v>24</v>
      </c>
      <c r="C26" s="13">
        <f>Calculations!CY27</f>
        <v>13.949444444444445</v>
      </c>
      <c r="D26" s="13">
        <f>Calculations!CZ27</f>
        <v>9.8199999999999985</v>
      </c>
      <c r="E26" s="14">
        <f t="shared" si="3"/>
        <v>6.3211893448245836E-5</v>
      </c>
      <c r="F26" s="14">
        <f t="shared" si="1"/>
        <v>1.1063319192341798E-3</v>
      </c>
      <c r="G26" s="13">
        <f t="shared" si="2"/>
        <v>5.7136463613923473E-2</v>
      </c>
      <c r="H26" s="15">
        <f>IF(OR(COUNT(Calculations!DC27:DL27)&lt;3,COUNT(Calculations!DO27:DX27)&lt;3),"N/A",IF(ISERROR(TTEST(Calculations!DO27:DX27,Calculations!DC27:DL27,2,2)),"N/A",TTEST(Calculations!DO27:DX27,Calculations!DC27:DL27,2,2)))</f>
        <v>1.1009489549526376E-3</v>
      </c>
      <c r="I26" s="13">
        <f t="shared" si="0"/>
        <v>-17.501958237336758</v>
      </c>
      <c r="J26" s="16" t="str">
        <f>IF(AND('Test Sample Data'!O26&gt;=35,'Control Sample Data'!O26&gt;=35),"C",IF(AND('Test Sample Data'!O26&gt;=30,'Control Sample Data'!O26&gt;=30, OR(H26&gt;=0.05, H26="N/A")),"B",IF(OR(AND('Test Sample Data'!O26&gt;=30,'Control Sample Data'!O26&lt;=30), AND('Test Sample Data'!O26&lt;=30,'Control Sample Data'!O26&gt;=30)),"A","OKAY")))</f>
        <v>A</v>
      </c>
    </row>
    <row r="27" spans="1:10" ht="15" customHeight="1" x14ac:dyDescent="0.25">
      <c r="A27" s="11" t="str">
        <f>'miRNA Table'!B27</f>
        <v>hsa-miR-193b-3p</v>
      </c>
      <c r="B27" s="34">
        <v>25</v>
      </c>
      <c r="C27" s="13">
        <f>Calculations!CY28</f>
        <v>15.419444444444444</v>
      </c>
      <c r="D27" s="13">
        <f>Calculations!CZ28</f>
        <v>15.173333333333332</v>
      </c>
      <c r="E27" s="14">
        <f t="shared" si="3"/>
        <v>2.2818374613544853E-5</v>
      </c>
      <c r="F27" s="14">
        <f t="shared" si="1"/>
        <v>2.7062725499364956E-5</v>
      </c>
      <c r="G27" s="13">
        <f t="shared" si="2"/>
        <v>0.84316617016568784</v>
      </c>
      <c r="H27" s="15">
        <f>IF(OR(COUNT(Calculations!DC28:DL28)&lt;3,COUNT(Calculations!DO28:DX28)&lt;3),"N/A",IF(ISERROR(TTEST(Calculations!DO28:DX28,Calculations!DC28:DL28,2,2)),"N/A",TTEST(Calculations!DO28:DX28,Calculations!DC28:DL28,2,2)))</f>
        <v>1.3269874329243214E-2</v>
      </c>
      <c r="I27" s="13">
        <f t="shared" si="0"/>
        <v>-1.1860058377383587</v>
      </c>
      <c r="J27" s="16" t="str">
        <f>IF(AND('Test Sample Data'!O27&gt;=35,'Control Sample Data'!O27&gt;=35),"C",IF(AND('Test Sample Data'!O27&gt;=30,'Control Sample Data'!O27&gt;=30, OR(H27&gt;=0.05, H27="N/A")),"B",IF(OR(AND('Test Sample Data'!O27&gt;=30,'Control Sample Data'!O27&lt;=30), AND('Test Sample Data'!O27&lt;=30,'Control Sample Data'!O27&gt;=30)),"A","OKAY")))</f>
        <v>C</v>
      </c>
    </row>
    <row r="28" spans="1:10" ht="15" customHeight="1" x14ac:dyDescent="0.25">
      <c r="A28" s="11" t="str">
        <f>'miRNA Table'!B28</f>
        <v>hsa-miR-183-5p</v>
      </c>
      <c r="B28" s="34">
        <v>26</v>
      </c>
      <c r="C28" s="13">
        <f>Calculations!CY29</f>
        <v>11.526111111111112</v>
      </c>
      <c r="D28" s="13">
        <f>Calculations!CZ29</f>
        <v>9.2433333333333341</v>
      </c>
      <c r="E28" s="14">
        <f t="shared" si="3"/>
        <v>3.3907425967400498E-4</v>
      </c>
      <c r="F28" s="14">
        <f t="shared" si="1"/>
        <v>1.6499827610449687E-3</v>
      </c>
      <c r="G28" s="13">
        <f t="shared" si="2"/>
        <v>0.20550169836881335</v>
      </c>
      <c r="H28" s="15">
        <f>IF(OR(COUNT(Calculations!DC29:DL29)&lt;3,COUNT(Calculations!DO29:DX29)&lt;3),"N/A",IF(ISERROR(TTEST(Calculations!DO29:DX29,Calculations!DC29:DL29,2,2)),"N/A",TTEST(Calculations!DO29:DX29,Calculations!DC29:DL29,2,2)))</f>
        <v>3.5854572982384979E-3</v>
      </c>
      <c r="I28" s="13">
        <f t="shared" si="0"/>
        <v>-4.8661398321161444</v>
      </c>
      <c r="J28" s="16" t="str">
        <f>IF(AND('Test Sample Data'!O28&gt;=35,'Control Sample Data'!O28&gt;=35),"C",IF(AND('Test Sample Data'!O28&gt;=30,'Control Sample Data'!O28&gt;=30, OR(H28&gt;=0.05, H28="N/A")),"B",IF(OR(AND('Test Sample Data'!O28&gt;=30,'Control Sample Data'!O28&lt;=30), AND('Test Sample Data'!O28&lt;=30,'Control Sample Data'!O28&gt;=30)),"A","OKAY")))</f>
        <v>A</v>
      </c>
    </row>
    <row r="29" spans="1:10" ht="15" customHeight="1" x14ac:dyDescent="0.25">
      <c r="A29" s="11" t="str">
        <f>'miRNA Table'!B29</f>
        <v>hsa-miR-34c-5p</v>
      </c>
      <c r="B29" s="34">
        <v>27</v>
      </c>
      <c r="C29" s="13">
        <f>Calculations!CY30</f>
        <v>-6.0105555555555554</v>
      </c>
      <c r="D29" s="13">
        <f>Calculations!CZ30</f>
        <v>2.586666666666666</v>
      </c>
      <c r="E29" s="14">
        <f t="shared" si="3"/>
        <v>64.469976636702896</v>
      </c>
      <c r="F29" s="14">
        <f t="shared" si="1"/>
        <v>0.16646990992773958</v>
      </c>
      <c r="G29" s="13">
        <f t="shared" si="2"/>
        <v>387.27705604386824</v>
      </c>
      <c r="H29" s="15">
        <f>IF(OR(COUNT(Calculations!DC30:DL30)&lt;3,COUNT(Calculations!DO30:DX30)&lt;3),"N/A",IF(ISERROR(TTEST(Calculations!DO30:DX30,Calculations!DC30:DL30,2,2)),"N/A",TTEST(Calculations!DO30:DX30,Calculations!DC30:DL30,2,2)))</f>
        <v>4.4129409627280518E-8</v>
      </c>
      <c r="I29" s="13">
        <f t="shared" si="0"/>
        <v>387.27705604386824</v>
      </c>
      <c r="J29" s="16" t="str">
        <f>IF(AND('Test Sample Data'!O29&gt;=35,'Control Sample Data'!O29&gt;=35),"C",IF(AND('Test Sample Data'!O29&gt;=30,'Control Sample Data'!O29&gt;=30, OR(H29&gt;=0.05, H29="N/A")),"B",IF(OR(AND('Test Sample Data'!O29&gt;=30,'Control Sample Data'!O29&lt;=30), AND('Test Sample Data'!O29&lt;=30,'Control Sample Data'!O29&gt;=30)),"A","OKAY")))</f>
        <v>OKAY</v>
      </c>
    </row>
    <row r="30" spans="1:10" ht="15" customHeight="1" x14ac:dyDescent="0.25">
      <c r="A30" s="11" t="str">
        <f>'miRNA Table'!B30</f>
        <v>hsa-miR-30c-5p</v>
      </c>
      <c r="B30" s="34">
        <v>28</v>
      </c>
      <c r="C30" s="13">
        <f>Calculations!CY31</f>
        <v>9.6927777777777777</v>
      </c>
      <c r="D30" s="13">
        <f>Calculations!CZ31</f>
        <v>8.5733333333333324</v>
      </c>
      <c r="E30" s="14">
        <f t="shared" si="3"/>
        <v>1.2083232931918233E-3</v>
      </c>
      <c r="F30" s="14">
        <f t="shared" si="1"/>
        <v>2.6252429679558963E-3</v>
      </c>
      <c r="G30" s="13">
        <f t="shared" si="2"/>
        <v>0.46027103317323237</v>
      </c>
      <c r="H30" s="15">
        <f>IF(OR(COUNT(Calculations!DC31:DL31)&lt;3,COUNT(Calculations!DO31:DX31)&lt;3),"N/A",IF(ISERROR(TTEST(Calculations!DO31:DX31,Calculations!DC31:DL31,2,2)),"N/A",TTEST(Calculations!DO31:DX31,Calculations!DC31:DL31,2,2)))</f>
        <v>6.1557212352791029E-3</v>
      </c>
      <c r="I30" s="13">
        <f t="shared" si="0"/>
        <v>-2.1726329226189423</v>
      </c>
      <c r="J30" s="16" t="str">
        <f>IF(AND('Test Sample Data'!O30&gt;=35,'Control Sample Data'!O30&gt;=35),"C",IF(AND('Test Sample Data'!O30&gt;=30,'Control Sample Data'!O30&gt;=30, OR(H30&gt;=0.05, H30="N/A")),"B",IF(OR(AND('Test Sample Data'!O30&gt;=30,'Control Sample Data'!O30&lt;=30), AND('Test Sample Data'!O30&lt;=30,'Control Sample Data'!O30&gt;=30)),"A","OKAY")))</f>
        <v>OKAY</v>
      </c>
    </row>
    <row r="31" spans="1:10" ht="15" customHeight="1" x14ac:dyDescent="0.25">
      <c r="A31" s="11" t="str">
        <f>'miRNA Table'!B31</f>
        <v>hsa-miR-148a-3p</v>
      </c>
      <c r="B31" s="34">
        <v>29</v>
      </c>
      <c r="C31" s="13">
        <f>Calculations!CY32</f>
        <v>1.8494444444444451</v>
      </c>
      <c r="D31" s="13">
        <f>Calculations!CZ32</f>
        <v>7.379999999999999</v>
      </c>
      <c r="E31" s="14">
        <f t="shared" si="3"/>
        <v>0.27749920732979871</v>
      </c>
      <c r="F31" s="14">
        <f t="shared" si="1"/>
        <v>6.0034186769063035E-3</v>
      </c>
      <c r="G31" s="13">
        <f t="shared" si="2"/>
        <v>46.223530668828893</v>
      </c>
      <c r="H31" s="15">
        <f>IF(OR(COUNT(Calculations!DC32:DL32)&lt;3,COUNT(Calculations!DO32:DX32)&lt;3),"N/A",IF(ISERROR(TTEST(Calculations!DO32:DX32,Calculations!DC32:DL32,2,2)),"N/A",TTEST(Calculations!DO32:DX32,Calculations!DC32:DL32,2,2)))</f>
        <v>3.487277796095282E-5</v>
      </c>
      <c r="I31" s="13">
        <f t="shared" si="0"/>
        <v>46.223530668828893</v>
      </c>
      <c r="J31" s="16" t="str">
        <f>IF(AND('Test Sample Data'!O31&gt;=35,'Control Sample Data'!O31&gt;=35),"C",IF(AND('Test Sample Data'!O31&gt;=30,'Control Sample Data'!O31&gt;=30, OR(H31&gt;=0.05, H31="N/A")),"B",IF(OR(AND('Test Sample Data'!O31&gt;=30,'Control Sample Data'!O31&lt;=30), AND('Test Sample Data'!O31&lt;=30,'Control Sample Data'!O31&gt;=30)),"A","OKAY")))</f>
        <v>OKAY</v>
      </c>
    </row>
    <row r="32" spans="1:10" ht="15" customHeight="1" x14ac:dyDescent="0.25">
      <c r="A32" s="11" t="str">
        <f>'miRNA Table'!B32</f>
        <v>hsa-miR-134-5p</v>
      </c>
      <c r="B32" s="34">
        <v>30</v>
      </c>
      <c r="C32" s="13">
        <f>Calculations!CY33</f>
        <v>4.642777777777777</v>
      </c>
      <c r="D32" s="13">
        <f>Calculations!CZ33</f>
        <v>11.296666666666667</v>
      </c>
      <c r="E32" s="14">
        <f t="shared" si="3"/>
        <v>4.0029911107263852E-2</v>
      </c>
      <c r="F32" s="14">
        <f t="shared" si="1"/>
        <v>3.9752503301059569E-4</v>
      </c>
      <c r="G32" s="13">
        <f t="shared" si="2"/>
        <v>100.69783732637761</v>
      </c>
      <c r="H32" s="15">
        <f>IF(OR(COUNT(Calculations!DC33:DL33)&lt;3,COUNT(Calculations!DO33:DX33)&lt;3),"N/A",IF(ISERROR(TTEST(Calculations!DO33:DX33,Calculations!DC33:DL33,2,2)),"N/A",TTEST(Calculations!DO33:DX33,Calculations!DC33:DL33,2,2)))</f>
        <v>1.1889296705739356E-6</v>
      </c>
      <c r="I32" s="13">
        <f t="shared" si="0"/>
        <v>100.69783732637761</v>
      </c>
      <c r="J32" s="16" t="str">
        <f>IF(AND('Test Sample Data'!O32&gt;=35,'Control Sample Data'!O32&gt;=35),"C",IF(AND('Test Sample Data'!O32&gt;=30,'Control Sample Data'!O32&gt;=30, OR(H32&gt;=0.05, H32="N/A")),"B",IF(OR(AND('Test Sample Data'!O32&gt;=30,'Control Sample Data'!O32&lt;=30), AND('Test Sample Data'!O32&lt;=30,'Control Sample Data'!O32&gt;=30)),"A","OKAY")))</f>
        <v>A</v>
      </c>
    </row>
    <row r="33" spans="1:10" ht="15" customHeight="1" x14ac:dyDescent="0.25">
      <c r="A33" s="11" t="str">
        <f>'miRNA Table'!B33</f>
        <v>hsa-let-7g-5p</v>
      </c>
      <c r="B33" s="34">
        <v>31</v>
      </c>
      <c r="C33" s="13">
        <f>Calculations!CY34</f>
        <v>7.6127777777777768</v>
      </c>
      <c r="D33" s="13">
        <f>Calculations!CZ34</f>
        <v>7.3633333333333324</v>
      </c>
      <c r="E33" s="14">
        <f t="shared" si="3"/>
        <v>5.1088780789371839E-3</v>
      </c>
      <c r="F33" s="14">
        <f t="shared" si="1"/>
        <v>6.0731750418300612E-3</v>
      </c>
      <c r="G33" s="13">
        <f>IF(ISERROR(E33/F33),"N/A",E33/F33)</f>
        <v>0.84122029148655975</v>
      </c>
      <c r="H33" s="15">
        <f>IF(OR(COUNT(Calculations!DC34:DL34)&lt;3,COUNT(Calculations!DO34:DX34)&lt;3),"N/A",IF(ISERROR(TTEST(Calculations!DO34:DX34,Calculations!DC34:DL34,2,2)),"N/A",TTEST(Calculations!DO34:DX34,Calculations!DC34:DL34,2,2)))</f>
        <v>4.8473023083398084E-2</v>
      </c>
      <c r="I33" s="13">
        <f t="shared" si="0"/>
        <v>-1.1887492611868089</v>
      </c>
      <c r="J33" s="16" t="str">
        <f>IF(AND('Test Sample Data'!O33&gt;=35,'Control Sample Data'!O33&gt;=35),"C",IF(AND('Test Sample Data'!O33&gt;=30,'Control Sample Data'!O33&gt;=30, OR(H33&gt;=0.05, H33="N/A")),"B",IF(OR(AND('Test Sample Data'!O33&gt;=30,'Control Sample Data'!O33&lt;=30), AND('Test Sample Data'!O33&lt;=30,'Control Sample Data'!O33&gt;=30)),"A","OKAY")))</f>
        <v>OKAY</v>
      </c>
    </row>
    <row r="34" spans="1:10" ht="15" customHeight="1" x14ac:dyDescent="0.25">
      <c r="A34" s="11" t="str">
        <f>'miRNA Table'!B34</f>
        <v>hsa-miR-138-5p</v>
      </c>
      <c r="B34" s="34">
        <v>32</v>
      </c>
      <c r="C34" s="13">
        <f>Calculations!CY35</f>
        <v>15.419444444444444</v>
      </c>
      <c r="D34" s="13">
        <f>Calculations!CZ35</f>
        <v>12.89</v>
      </c>
      <c r="E34" s="14">
        <f t="shared" si="3"/>
        <v>2.2818374613544853E-5</v>
      </c>
      <c r="F34" s="14">
        <f t="shared" si="1"/>
        <v>1.3174172808891923E-4</v>
      </c>
      <c r="G34" s="13">
        <f t="shared" ref="G34:G97" si="4">IF(ISERROR(E34/F34),"N/A",E34/F34)</f>
        <v>0.17320536890288524</v>
      </c>
      <c r="H34" s="15">
        <f>IF(OR(COUNT(Calculations!DC35:DL35)&lt;3,COUNT(Calculations!DO35:DX35)&lt;3),"N/A",IF(ISERROR(TTEST(Calculations!DO35:DX35,Calculations!DC35:DL35,2,2)),"N/A",TTEST(Calculations!DO35:DX35,Calculations!DC35:DL35,2,2)))</f>
        <v>5.0712476864476524E-2</v>
      </c>
      <c r="I34" s="13">
        <f t="shared" si="0"/>
        <v>-5.7734930870456527</v>
      </c>
      <c r="J34" s="16" t="str">
        <f>IF(AND('Test Sample Data'!O34&gt;=35,'Control Sample Data'!O34&gt;=35),"C",IF(AND('Test Sample Data'!O34&gt;=30,'Control Sample Data'!O34&gt;=30, OR(H34&gt;=0.05, H34="N/A")),"B",IF(OR(AND('Test Sample Data'!O34&gt;=30,'Control Sample Data'!O34&lt;=30), AND('Test Sample Data'!O34&lt;=30,'Control Sample Data'!O34&gt;=30)),"A","OKAY")))</f>
        <v>B</v>
      </c>
    </row>
    <row r="35" spans="1:10" ht="15" customHeight="1" x14ac:dyDescent="0.25">
      <c r="A35" s="11" t="str">
        <f>'miRNA Table'!B35</f>
        <v>hsa-miR-373-3p</v>
      </c>
      <c r="B35" s="34">
        <v>33</v>
      </c>
      <c r="C35" s="13">
        <f>Calculations!CY36</f>
        <v>1.4661111111111111</v>
      </c>
      <c r="D35" s="13">
        <f>Calculations!CZ36</f>
        <v>12.976666666666665</v>
      </c>
      <c r="E35" s="14">
        <f t="shared" si="3"/>
        <v>0.36195666543892652</v>
      </c>
      <c r="F35" s="14">
        <f t="shared" si="1"/>
        <v>1.2406066066506224E-4</v>
      </c>
      <c r="G35" s="13">
        <f t="shared" si="4"/>
        <v>2917.5780904160556</v>
      </c>
      <c r="H35" s="15">
        <f>IF(OR(COUNT(Calculations!DC36:DL36)&lt;3,COUNT(Calculations!DO36:DX36)&lt;3),"N/A",IF(ISERROR(TTEST(Calculations!DO36:DX36,Calculations!DC36:DL36,2,2)),"N/A",TTEST(Calculations!DO36:DX36,Calculations!DC36:DL36,2,2)))</f>
        <v>4.2337980893813691E-6</v>
      </c>
      <c r="I35" s="13">
        <f t="shared" si="0"/>
        <v>2917.5780904160556</v>
      </c>
      <c r="J35" s="16" t="str">
        <f>IF(AND('Test Sample Data'!O35&gt;=35,'Control Sample Data'!O35&gt;=35),"C",IF(AND('Test Sample Data'!O35&gt;=30,'Control Sample Data'!O35&gt;=30, OR(H35&gt;=0.05, H35="N/A")),"B",IF(OR(AND('Test Sample Data'!O35&gt;=30,'Control Sample Data'!O35&lt;=30), AND('Test Sample Data'!O35&lt;=30,'Control Sample Data'!O35&gt;=30)),"A","OKAY")))</f>
        <v>A</v>
      </c>
    </row>
    <row r="36" spans="1:10" ht="15" customHeight="1" x14ac:dyDescent="0.25">
      <c r="A36" s="11" t="str">
        <f>'miRNA Table'!B36</f>
        <v>hsa-let-7c-5p</v>
      </c>
      <c r="B36" s="34">
        <v>34</v>
      </c>
      <c r="C36" s="13">
        <f>Calculations!CY37</f>
        <v>3.9994444444444448</v>
      </c>
      <c r="D36" s="13">
        <f>Calculations!CZ37</f>
        <v>3.59</v>
      </c>
      <c r="E36" s="14">
        <f t="shared" si="3"/>
        <v>6.2524072245029969E-2</v>
      </c>
      <c r="F36" s="14">
        <f t="shared" si="1"/>
        <v>8.3042863381032006E-2</v>
      </c>
      <c r="G36" s="13">
        <f t="shared" si="4"/>
        <v>0.75291325105380724</v>
      </c>
      <c r="H36" s="15">
        <f>IF(OR(COUNT(Calculations!DC37:DL37)&lt;3,COUNT(Calculations!DO37:DX37)&lt;3),"N/A",IF(ISERROR(TTEST(Calculations!DO37:DX37,Calculations!DC37:DL37,2,2)),"N/A",TTEST(Calculations!DO37:DX37,Calculations!DC37:DL37,2,2)))</f>
        <v>4.0588382613274817E-3</v>
      </c>
      <c r="I36" s="13">
        <f t="shared" si="0"/>
        <v>-1.3281742599168767</v>
      </c>
      <c r="J36" s="16" t="str">
        <f>IF(AND('Test Sample Data'!O36&gt;=35,'Control Sample Data'!O36&gt;=35),"C",IF(AND('Test Sample Data'!O36&gt;=30,'Control Sample Data'!O36&gt;=30, OR(H36&gt;=0.05, H36="N/A")),"B",IF(OR(AND('Test Sample Data'!O36&gt;=30,'Control Sample Data'!O36&lt;=30), AND('Test Sample Data'!O36&lt;=30,'Control Sample Data'!O36&gt;=30)),"A","OKAY")))</f>
        <v>OKAY</v>
      </c>
    </row>
    <row r="37" spans="1:10" ht="15" customHeight="1" x14ac:dyDescent="0.25">
      <c r="A37" s="11" t="str">
        <f>'miRNA Table'!B37</f>
        <v>hsa-let-7e-5p</v>
      </c>
      <c r="B37" s="34">
        <v>35</v>
      </c>
      <c r="C37" s="13">
        <f>Calculations!CY38</f>
        <v>9.8794444444444434</v>
      </c>
      <c r="D37" s="13">
        <f>Calculations!CZ38</f>
        <v>7.7233333333333327</v>
      </c>
      <c r="E37" s="14">
        <f t="shared" si="3"/>
        <v>1.0616732664964386E-3</v>
      </c>
      <c r="F37" s="14">
        <f t="shared" si="1"/>
        <v>4.7320028786721592E-3</v>
      </c>
      <c r="G37" s="13">
        <f t="shared" si="4"/>
        <v>0.22436023259443857</v>
      </c>
      <c r="H37" s="15">
        <f>IF(OR(COUNT(Calculations!DC38:DL38)&lt;3,COUNT(Calculations!DO38:DX38)&lt;3),"N/A",IF(ISERROR(TTEST(Calculations!DO38:DX38,Calculations!DC38:DL38,2,2)),"N/A",TTEST(Calculations!DO38:DX38,Calculations!DC38:DL38,2,2)))</f>
        <v>1.0249745315911002E-3</v>
      </c>
      <c r="I37" s="13">
        <f t="shared" si="0"/>
        <v>-4.4571178610232369</v>
      </c>
      <c r="J37" s="16" t="str">
        <f>IF(AND('Test Sample Data'!O37&gt;=35,'Control Sample Data'!O37&gt;=35),"C",IF(AND('Test Sample Data'!O37&gt;=30,'Control Sample Data'!O37&gt;=30, OR(H37&gt;=0.05, H37="N/A")),"B",IF(OR(AND('Test Sample Data'!O37&gt;=30,'Control Sample Data'!O37&lt;=30), AND('Test Sample Data'!O37&lt;=30,'Control Sample Data'!O37&gt;=30)),"A","OKAY")))</f>
        <v>OKAY</v>
      </c>
    </row>
    <row r="38" spans="1:10" ht="15" customHeight="1" x14ac:dyDescent="0.25">
      <c r="A38" s="11" t="str">
        <f>'miRNA Table'!B38</f>
        <v>hsa-miR-218-5p</v>
      </c>
      <c r="B38" s="34">
        <v>36</v>
      </c>
      <c r="C38" s="13">
        <f>Calculations!CY39</f>
        <v>3.9427777777777777</v>
      </c>
      <c r="D38" s="13">
        <f>Calculations!CZ39</f>
        <v>2.4233333333333333</v>
      </c>
      <c r="E38" s="14">
        <f t="shared" si="3"/>
        <v>6.5028782445604283E-2</v>
      </c>
      <c r="F38" s="14">
        <f t="shared" si="1"/>
        <v>0.18642492505629715</v>
      </c>
      <c r="G38" s="13">
        <f t="shared" si="4"/>
        <v>0.34882021503276289</v>
      </c>
      <c r="H38" s="15">
        <f>IF(OR(COUNT(Calculations!DC39:DL39)&lt;3,COUNT(Calculations!DO39:DX39)&lt;3),"N/A",IF(ISERROR(TTEST(Calculations!DO39:DX39,Calculations!DC39:DL39,2,2)),"N/A",TTEST(Calculations!DO39:DX39,Calculations!DC39:DL39,2,2)))</f>
        <v>1.1398409324725208E-6</v>
      </c>
      <c r="I38" s="13">
        <f t="shared" si="0"/>
        <v>-2.8668063286013257</v>
      </c>
      <c r="J38" s="16" t="str">
        <f>IF(AND('Test Sample Data'!O38&gt;=35,'Control Sample Data'!O38&gt;=35),"C",IF(AND('Test Sample Data'!O38&gt;=30,'Control Sample Data'!O38&gt;=30, OR(H38&gt;=0.05, H38="N/A")),"B",IF(OR(AND('Test Sample Data'!O38&gt;=30,'Control Sample Data'!O38&lt;=30), AND('Test Sample Data'!O38&lt;=30,'Control Sample Data'!O38&gt;=30)),"A","OKAY")))</f>
        <v>OKAY</v>
      </c>
    </row>
    <row r="39" spans="1:10" ht="15" customHeight="1" x14ac:dyDescent="0.25">
      <c r="A39" s="11" t="str">
        <f>'miRNA Table'!B39</f>
        <v>hsa-miR-29b-3p</v>
      </c>
      <c r="B39" s="34">
        <v>37</v>
      </c>
      <c r="C39" s="13">
        <f>Calculations!CY40</f>
        <v>1.9294444444444447</v>
      </c>
      <c r="D39" s="13">
        <f>Calculations!CZ40</f>
        <v>14.38</v>
      </c>
      <c r="E39" s="14">
        <f t="shared" si="3"/>
        <v>0.26253024705464767</v>
      </c>
      <c r="F39" s="14">
        <f t="shared" si="1"/>
        <v>4.6901708413330422E-5</v>
      </c>
      <c r="G39" s="13">
        <f t="shared" si="4"/>
        <v>5597.4559549312971</v>
      </c>
      <c r="H39" s="15">
        <f>IF(OR(COUNT(Calculations!DC40:DL40)&lt;3,COUNT(Calculations!DO40:DX40)&lt;3),"N/A",IF(ISERROR(TTEST(Calculations!DO40:DX40,Calculations!DC40:DL40,2,2)),"N/A",TTEST(Calculations!DO40:DX40,Calculations!DC40:DL40,2,2)))</f>
        <v>3.9471278812913826E-5</v>
      </c>
      <c r="I39" s="13">
        <f t="shared" si="0"/>
        <v>5597.4559549312971</v>
      </c>
      <c r="J39" s="16" t="str">
        <f>IF(AND('Test Sample Data'!O39&gt;=35,'Control Sample Data'!O39&gt;=35),"C",IF(AND('Test Sample Data'!O39&gt;=30,'Control Sample Data'!O39&gt;=30, OR(H39&gt;=0.05, H39="N/A")),"B",IF(OR(AND('Test Sample Data'!O39&gt;=30,'Control Sample Data'!O39&lt;=30), AND('Test Sample Data'!O39&lt;=30,'Control Sample Data'!O39&gt;=30)),"A","OKAY")))</f>
        <v>A</v>
      </c>
    </row>
    <row r="40" spans="1:10" ht="15" customHeight="1" x14ac:dyDescent="0.25">
      <c r="A40" s="11" t="str">
        <f>'miRNA Table'!B40</f>
        <v>hsa-miR-146a-5p</v>
      </c>
      <c r="B40" s="34">
        <v>38</v>
      </c>
      <c r="C40" s="13">
        <f>Calculations!CY41</f>
        <v>15.419444444444444</v>
      </c>
      <c r="D40" s="13">
        <f>Calculations!CZ41</f>
        <v>15.173333333333332</v>
      </c>
      <c r="E40" s="14">
        <f t="shared" si="3"/>
        <v>2.2818374613544853E-5</v>
      </c>
      <c r="F40" s="14">
        <f t="shared" si="1"/>
        <v>2.7062725499364956E-5</v>
      </c>
      <c r="G40" s="13">
        <f t="shared" si="4"/>
        <v>0.84316617016568784</v>
      </c>
      <c r="H40" s="15">
        <f>IF(OR(COUNT(Calculations!DC41:DL41)&lt;3,COUNT(Calculations!DO41:DX41)&lt;3),"N/A",IF(ISERROR(TTEST(Calculations!DO41:DX41,Calculations!DC41:DL41,2,2)),"N/A",TTEST(Calculations!DO41:DX41,Calculations!DC41:DL41,2,2)))</f>
        <v>1.3269874329243214E-2</v>
      </c>
      <c r="I40" s="13">
        <f t="shared" si="0"/>
        <v>-1.1860058377383587</v>
      </c>
      <c r="J40" s="16" t="str">
        <f>IF(AND('Test Sample Data'!O40&gt;=35,'Control Sample Data'!O40&gt;=35),"C",IF(AND('Test Sample Data'!O40&gt;=30,'Control Sample Data'!O40&gt;=30, OR(H40&gt;=0.05, H40="N/A")),"B",IF(OR(AND('Test Sample Data'!O40&gt;=30,'Control Sample Data'!O40&lt;=30), AND('Test Sample Data'!O40&lt;=30,'Control Sample Data'!O40&gt;=30)),"A","OKAY")))</f>
        <v>C</v>
      </c>
    </row>
    <row r="41" spans="1:10" ht="15" customHeight="1" x14ac:dyDescent="0.25">
      <c r="A41" s="11" t="str">
        <f>'miRNA Table'!B41</f>
        <v>hsa-miR-135b-5p</v>
      </c>
      <c r="B41" s="34">
        <v>39</v>
      </c>
      <c r="C41" s="13">
        <f>Calculations!CY42</f>
        <v>9.2027777777777775</v>
      </c>
      <c r="D41" s="13">
        <f>Calculations!CZ42</f>
        <v>8.1266666666666669</v>
      </c>
      <c r="E41" s="14">
        <f t="shared" si="3"/>
        <v>1.6970234573581173E-3</v>
      </c>
      <c r="F41" s="14">
        <f t="shared" si="1"/>
        <v>3.5779112901181587E-3</v>
      </c>
      <c r="G41" s="13">
        <f t="shared" si="4"/>
        <v>0.47430562687373784</v>
      </c>
      <c r="H41" s="15">
        <f>IF(OR(COUNT(Calculations!DC42:DL42)&lt;3,COUNT(Calculations!DO42:DX42)&lt;3),"N/A",IF(ISERROR(TTEST(Calculations!DO42:DX42,Calculations!DC42:DL42,2,2)),"N/A",TTEST(Calculations!DO42:DX42,Calculations!DC42:DL42,2,2)))</f>
        <v>2.153461746016746E-3</v>
      </c>
      <c r="I41" s="13">
        <f t="shared" si="0"/>
        <v>-2.1083452173891333</v>
      </c>
      <c r="J41" s="16" t="str">
        <f>IF(AND('Test Sample Data'!O41&gt;=35,'Control Sample Data'!O41&gt;=35),"C",IF(AND('Test Sample Data'!O41&gt;=30,'Control Sample Data'!O41&gt;=30, OR(H41&gt;=0.05, H41="N/A")),"B",IF(OR(AND('Test Sample Data'!O41&gt;=30,'Control Sample Data'!O41&lt;=30), AND('Test Sample Data'!O41&lt;=30,'Control Sample Data'!O41&gt;=30)),"A","OKAY")))</f>
        <v>OKAY</v>
      </c>
    </row>
    <row r="42" spans="1:10" ht="15" customHeight="1" x14ac:dyDescent="0.25">
      <c r="A42" s="11" t="str">
        <f>'miRNA Table'!B42</f>
        <v>hsa-miR-206</v>
      </c>
      <c r="B42" s="34">
        <v>40</v>
      </c>
      <c r="C42" s="13">
        <f>Calculations!CY43</f>
        <v>15.419444444444444</v>
      </c>
      <c r="D42" s="13">
        <f>Calculations!CZ43</f>
        <v>15.173333333333332</v>
      </c>
      <c r="E42" s="14">
        <f t="shared" si="3"/>
        <v>2.2818374613544853E-5</v>
      </c>
      <c r="F42" s="14">
        <f t="shared" si="1"/>
        <v>2.7062725499364956E-5</v>
      </c>
      <c r="G42" s="13">
        <f t="shared" si="4"/>
        <v>0.84316617016568784</v>
      </c>
      <c r="H42" s="15">
        <f>IF(OR(COUNT(Calculations!DC43:DL43)&lt;3,COUNT(Calculations!DO43:DX43)&lt;3),"N/A",IF(ISERROR(TTEST(Calculations!DO43:DX43,Calculations!DC43:DL43,2,2)),"N/A",TTEST(Calculations!DO43:DX43,Calculations!DC43:DL43,2,2)))</f>
        <v>1.3269874329243214E-2</v>
      </c>
      <c r="I42" s="13">
        <f t="shared" si="0"/>
        <v>-1.1860058377383587</v>
      </c>
      <c r="J42" s="16" t="str">
        <f>IF(AND('Test Sample Data'!O42&gt;=35,'Control Sample Data'!O42&gt;=35),"C",IF(AND('Test Sample Data'!O42&gt;=30,'Control Sample Data'!O42&gt;=30, OR(H42&gt;=0.05, H42="N/A")),"B",IF(OR(AND('Test Sample Data'!O42&gt;=30,'Control Sample Data'!O42&lt;=30), AND('Test Sample Data'!O42&lt;=30,'Control Sample Data'!O42&gt;=30)),"A","OKAY")))</f>
        <v>C</v>
      </c>
    </row>
    <row r="43" spans="1:10" ht="15" customHeight="1" x14ac:dyDescent="0.25">
      <c r="A43" s="11" t="str">
        <f>'miRNA Table'!B43</f>
        <v>hsa-miR-124-3p</v>
      </c>
      <c r="B43" s="34">
        <v>41</v>
      </c>
      <c r="C43" s="13">
        <f>Calculations!CY44</f>
        <v>9.556111111111111</v>
      </c>
      <c r="D43" s="13">
        <f>Calculations!CZ44</f>
        <v>8.7033333333333314</v>
      </c>
      <c r="E43" s="14">
        <f t="shared" si="3"/>
        <v>1.328384849255924E-3</v>
      </c>
      <c r="F43" s="14">
        <f t="shared" si="1"/>
        <v>2.3990295886116724E-3</v>
      </c>
      <c r="G43" s="13">
        <f t="shared" si="4"/>
        <v>0.55371757629078067</v>
      </c>
      <c r="H43" s="15">
        <f>IF(OR(COUNT(Calculations!DC44:DL44)&lt;3,COUNT(Calculations!DO44:DX44)&lt;3),"N/A",IF(ISERROR(TTEST(Calculations!DO44:DX44,Calculations!DC44:DL44,2,2)),"N/A",TTEST(Calculations!DO44:DX44,Calculations!DC44:DL44,2,2)))</f>
        <v>4.6109451312493308E-3</v>
      </c>
      <c r="I43" s="13">
        <f t="shared" si="0"/>
        <v>-1.805974819688327</v>
      </c>
      <c r="J43" s="16" t="str">
        <f>IF(AND('Test Sample Data'!O43&gt;=35,'Control Sample Data'!O43&gt;=35),"C",IF(AND('Test Sample Data'!O43&gt;=30,'Control Sample Data'!O43&gt;=30, OR(H43&gt;=0.05, H43="N/A")),"B",IF(OR(AND('Test Sample Data'!O43&gt;=30,'Control Sample Data'!O43&lt;=30), AND('Test Sample Data'!O43&lt;=30,'Control Sample Data'!O43&gt;=30)),"A","OKAY")))</f>
        <v>OKAY</v>
      </c>
    </row>
    <row r="44" spans="1:10" ht="15" customHeight="1" x14ac:dyDescent="0.25">
      <c r="A44" s="11" t="str">
        <f>'miRNA Table'!B44</f>
        <v>hsa-miR-21-5p</v>
      </c>
      <c r="B44" s="34">
        <v>42</v>
      </c>
      <c r="C44" s="13">
        <f>Calculations!CY45</f>
        <v>14.949444444444444</v>
      </c>
      <c r="D44" s="13">
        <f>Calculations!CZ45</f>
        <v>12.35</v>
      </c>
      <c r="E44" s="14">
        <f t="shared" si="3"/>
        <v>3.1605946724122972E-5</v>
      </c>
      <c r="F44" s="14">
        <f t="shared" si="1"/>
        <v>1.9154885202557413E-4</v>
      </c>
      <c r="G44" s="13">
        <f t="shared" si="4"/>
        <v>0.16500201588210608</v>
      </c>
      <c r="H44" s="15">
        <f>IF(OR(COUNT(Calculations!DC45:DL45)&lt;3,COUNT(Calculations!DO45:DX45)&lt;3),"N/A",IF(ISERROR(TTEST(Calculations!DO45:DX45,Calculations!DC45:DL45,2,2)),"N/A",TTEST(Calculations!DO45:DX45,Calculations!DC45:DL45,2,2)))</f>
        <v>9.8639380562276172E-3</v>
      </c>
      <c r="I44" s="13">
        <f t="shared" si="0"/>
        <v>-6.0605320162542728</v>
      </c>
      <c r="J44" s="16" t="str">
        <f>IF(AND('Test Sample Data'!O44&gt;=35,'Control Sample Data'!O44&gt;=35),"C",IF(AND('Test Sample Data'!O44&gt;=30,'Control Sample Data'!O44&gt;=30, OR(H44&gt;=0.05, H44="N/A")),"B",IF(OR(AND('Test Sample Data'!O44&gt;=30,'Control Sample Data'!O44&lt;=30), AND('Test Sample Data'!O44&lt;=30,'Control Sample Data'!O44&gt;=30)),"A","OKAY")))</f>
        <v>OKAY</v>
      </c>
    </row>
    <row r="45" spans="1:10" ht="15" customHeight="1" x14ac:dyDescent="0.25">
      <c r="A45" s="11" t="str">
        <f>'miRNA Table'!B45</f>
        <v>hsa-miR-181d-5p</v>
      </c>
      <c r="B45" s="34">
        <v>43</v>
      </c>
      <c r="C45" s="13">
        <f>Calculations!CY46</f>
        <v>4.6861111111111109</v>
      </c>
      <c r="D45" s="13">
        <f>Calculations!CZ46</f>
        <v>0.19000000000000009</v>
      </c>
      <c r="E45" s="14">
        <f t="shared" si="3"/>
        <v>3.8845435304265749E-2</v>
      </c>
      <c r="F45" s="14">
        <f t="shared" si="1"/>
        <v>0.87660572131603509</v>
      </c>
      <c r="G45" s="13">
        <f t="shared" si="4"/>
        <v>4.4313463122220648E-2</v>
      </c>
      <c r="H45" s="15">
        <f>IF(OR(COUNT(Calculations!DC46:DL46)&lt;3,COUNT(Calculations!DO46:DX46)&lt;3),"N/A",IF(ISERROR(TTEST(Calculations!DO46:DX46,Calculations!DC46:DL46,2,2)),"N/A",TTEST(Calculations!DO46:DX46,Calculations!DC46:DL46,2,2)))</f>
        <v>5.3931737015205393E-7</v>
      </c>
      <c r="I45" s="13">
        <f t="shared" si="0"/>
        <v>-22.566505290771499</v>
      </c>
      <c r="J45" s="16" t="str">
        <f>IF(AND('Test Sample Data'!O45&gt;=35,'Control Sample Data'!O45&gt;=35),"C",IF(AND('Test Sample Data'!O45&gt;=30,'Control Sample Data'!O45&gt;=30, OR(H45&gt;=0.05, H45="N/A")),"B",IF(OR(AND('Test Sample Data'!O45&gt;=30,'Control Sample Data'!O45&lt;=30), AND('Test Sample Data'!O45&lt;=30,'Control Sample Data'!O45&gt;=30)),"A","OKAY")))</f>
        <v>OKAY</v>
      </c>
    </row>
    <row r="46" spans="1:10" ht="15" customHeight="1" x14ac:dyDescent="0.25">
      <c r="A46" s="11" t="str">
        <f>'miRNA Table'!B46</f>
        <v>hsa-miR-301a-3p</v>
      </c>
      <c r="B46" s="34">
        <v>44</v>
      </c>
      <c r="C46" s="13">
        <f>Calculations!CY47</f>
        <v>-0.91722222222222294</v>
      </c>
      <c r="D46" s="13">
        <f>Calculations!CZ47</f>
        <v>-4.1900000000000004</v>
      </c>
      <c r="E46" s="14">
        <f t="shared" si="3"/>
        <v>1.8884757029228234</v>
      </c>
      <c r="F46" s="14">
        <f t="shared" si="1"/>
        <v>18.252219453894782</v>
      </c>
      <c r="G46" s="13">
        <f t="shared" si="4"/>
        <v>0.10346553785927923</v>
      </c>
      <c r="H46" s="15">
        <f>IF(OR(COUNT(Calculations!DC47:DL47)&lt;3,COUNT(Calculations!DO47:DX47)&lt;3),"N/A",IF(ISERROR(TTEST(Calculations!DO47:DX47,Calculations!DC47:DL47,2,2)),"N/A",TTEST(Calculations!DO47:DX47,Calculations!DC47:DL47,2,2)))</f>
        <v>7.5436722851574478E-6</v>
      </c>
      <c r="I46" s="13">
        <f t="shared" si="0"/>
        <v>-9.6650538980435581</v>
      </c>
      <c r="J46" s="16" t="str">
        <f>IF(AND('Test Sample Data'!O46&gt;=35,'Control Sample Data'!O46&gt;=35),"C",IF(AND('Test Sample Data'!O46&gt;=30,'Control Sample Data'!O46&gt;=30, OR(H46&gt;=0.05, H46="N/A")),"B",IF(OR(AND('Test Sample Data'!O46&gt;=30,'Control Sample Data'!O46&lt;=30), AND('Test Sample Data'!O46&lt;=30,'Control Sample Data'!O46&gt;=30)),"A","OKAY")))</f>
        <v>OKAY</v>
      </c>
    </row>
    <row r="47" spans="1:10" ht="15" customHeight="1" x14ac:dyDescent="0.25">
      <c r="A47" s="11" t="str">
        <f>'miRNA Table'!B47</f>
        <v>hsa-miR-200c-3p</v>
      </c>
      <c r="B47" s="34">
        <v>45</v>
      </c>
      <c r="C47" s="13">
        <f>Calculations!CY48</f>
        <v>15.419444444444444</v>
      </c>
      <c r="D47" s="13">
        <f>Calculations!CZ48</f>
        <v>15.173333333333332</v>
      </c>
      <c r="E47" s="14">
        <f t="shared" si="3"/>
        <v>2.2818374613544853E-5</v>
      </c>
      <c r="F47" s="14">
        <f t="shared" si="1"/>
        <v>2.7062725499364956E-5</v>
      </c>
      <c r="G47" s="13">
        <f t="shared" si="4"/>
        <v>0.84316617016568784</v>
      </c>
      <c r="H47" s="15">
        <f>IF(OR(COUNT(Calculations!DC48:DL48)&lt;3,COUNT(Calculations!DO48:DX48)&lt;3),"N/A",IF(ISERROR(TTEST(Calculations!DO48:DX48,Calculations!DC48:DL48,2,2)),"N/A",TTEST(Calculations!DO48:DX48,Calculations!DC48:DL48,2,2)))</f>
        <v>1.3269874329243214E-2</v>
      </c>
      <c r="I47" s="13">
        <f t="shared" si="0"/>
        <v>-1.1860058377383587</v>
      </c>
      <c r="J47" s="16" t="str">
        <f>IF(AND('Test Sample Data'!O47&gt;=35,'Control Sample Data'!O47&gt;=35),"C",IF(AND('Test Sample Data'!O47&gt;=30,'Control Sample Data'!O47&gt;=30, OR(H47&gt;=0.05, H47="N/A")),"B",IF(OR(AND('Test Sample Data'!O47&gt;=30,'Control Sample Data'!O47&lt;=30), AND('Test Sample Data'!O47&lt;=30,'Control Sample Data'!O47&gt;=30)),"A","OKAY")))</f>
        <v>C</v>
      </c>
    </row>
    <row r="48" spans="1:10" ht="15" customHeight="1" x14ac:dyDescent="0.25">
      <c r="A48" s="11" t="str">
        <f>'miRNA Table'!B48</f>
        <v>hsa-miR-100-5p</v>
      </c>
      <c r="B48" s="34">
        <v>46</v>
      </c>
      <c r="C48" s="13">
        <f>Calculations!CY49</f>
        <v>8.2594444444444459</v>
      </c>
      <c r="D48" s="13">
        <f>Calculations!CZ49</f>
        <v>9.0433333333333348</v>
      </c>
      <c r="E48" s="14">
        <f t="shared" si="3"/>
        <v>3.2633185878306937E-3</v>
      </c>
      <c r="F48" s="14">
        <f t="shared" si="1"/>
        <v>1.8953324833858199E-3</v>
      </c>
      <c r="G48" s="13">
        <f t="shared" si="4"/>
        <v>1.721765767450524</v>
      </c>
      <c r="H48" s="15">
        <f>IF(OR(COUNT(Calculations!DC49:DL49)&lt;3,COUNT(Calculations!DO49:DX49)&lt;3),"N/A",IF(ISERROR(TTEST(Calculations!DO49:DX49,Calculations!DC49:DL49,2,2)),"N/A",TTEST(Calculations!DO49:DX49,Calculations!DC49:DL49,2,2)))</f>
        <v>8.1436513939330789E-3</v>
      </c>
      <c r="I48" s="13">
        <f t="shared" si="0"/>
        <v>1.721765767450524</v>
      </c>
      <c r="J48" s="16" t="str">
        <f>IF(AND('Test Sample Data'!O48&gt;=35,'Control Sample Data'!O48&gt;=35),"C",IF(AND('Test Sample Data'!O48&gt;=30,'Control Sample Data'!O48&gt;=30, OR(H48&gt;=0.05, H48="N/A")),"B",IF(OR(AND('Test Sample Data'!O48&gt;=30,'Control Sample Data'!O48&lt;=30), AND('Test Sample Data'!O48&lt;=30,'Control Sample Data'!O48&gt;=30)),"A","OKAY")))</f>
        <v>OKAY</v>
      </c>
    </row>
    <row r="49" spans="1:10" ht="15" customHeight="1" x14ac:dyDescent="0.25">
      <c r="A49" s="11" t="str">
        <f>'miRNA Table'!B49</f>
        <v>hsa-miR-10b-5p</v>
      </c>
      <c r="B49" s="34">
        <v>47</v>
      </c>
      <c r="C49" s="13">
        <f>Calculations!CY50</f>
        <v>10.702777777777778</v>
      </c>
      <c r="D49" s="13">
        <f>Calculations!CZ50</f>
        <v>9.8966666666666665</v>
      </c>
      <c r="E49" s="14">
        <f t="shared" si="3"/>
        <v>5.9998839726528228E-4</v>
      </c>
      <c r="F49" s="14">
        <f t="shared" si="1"/>
        <v>1.0490748515754749E-3</v>
      </c>
      <c r="G49" s="13">
        <f t="shared" si="4"/>
        <v>0.57192143760212566</v>
      </c>
      <c r="H49" s="15">
        <f>IF(OR(COUNT(Calculations!DC50:DL50)&lt;3,COUNT(Calculations!DO50:DX50)&lt;3),"N/A",IF(ISERROR(TTEST(Calculations!DO50:DX50,Calculations!DC50:DL50,2,2)),"N/A",TTEST(Calculations!DO50:DX50,Calculations!DC50:DL50,2,2)))</f>
        <v>5.9649057402081831E-2</v>
      </c>
      <c r="I49" s="13">
        <f t="shared" si="0"/>
        <v>-1.748491898105208</v>
      </c>
      <c r="J49" s="16" t="str">
        <f>IF(AND('Test Sample Data'!O49&gt;=35,'Control Sample Data'!O49&gt;=35),"C",IF(AND('Test Sample Data'!O49&gt;=30,'Control Sample Data'!O49&gt;=30, OR(H49&gt;=0.05, H49="N/A")),"B",IF(OR(AND('Test Sample Data'!O49&gt;=30,'Control Sample Data'!O49&lt;=30), AND('Test Sample Data'!O49&lt;=30,'Control Sample Data'!O49&gt;=30)),"A","OKAY")))</f>
        <v>A</v>
      </c>
    </row>
    <row r="50" spans="1:10" ht="15" customHeight="1" x14ac:dyDescent="0.25">
      <c r="A50" s="11" t="str">
        <f>'miRNA Table'!B50</f>
        <v>hsa-miR-155-5p</v>
      </c>
      <c r="B50" s="34">
        <v>48</v>
      </c>
      <c r="C50" s="13">
        <f>Calculations!CY51</f>
        <v>14.939444444444442</v>
      </c>
      <c r="D50" s="13">
        <f>Calculations!CZ51</f>
        <v>11.013333333333334</v>
      </c>
      <c r="E50" s="14">
        <f t="shared" si="3"/>
        <v>3.1825783468652579E-5</v>
      </c>
      <c r="F50" s="14">
        <f t="shared" si="1"/>
        <v>4.8378936194591273E-4</v>
      </c>
      <c r="G50" s="13">
        <f t="shared" si="4"/>
        <v>6.578438050113776E-2</v>
      </c>
      <c r="H50" s="15">
        <f>IF(OR(COUNT(Calculations!DC51:DL51)&lt;3,COUNT(Calculations!DO51:DX51)&lt;3),"N/A",IF(ISERROR(TTEST(Calculations!DO51:DX51,Calculations!DC51:DL51,2,2)),"N/A",TTEST(Calculations!DO51:DX51,Calculations!DC51:DL51,2,2)))</f>
        <v>9.3598925473142372E-3</v>
      </c>
      <c r="I50" s="13">
        <f t="shared" si="0"/>
        <v>-15.201176820122289</v>
      </c>
      <c r="J50" s="16" t="str">
        <f>IF(AND('Test Sample Data'!O50&gt;=35,'Control Sample Data'!O50&gt;=35),"C",IF(AND('Test Sample Data'!O50&gt;=30,'Control Sample Data'!O50&gt;=30, OR(H50&gt;=0.05, H50="N/A")),"B",IF(OR(AND('Test Sample Data'!O50&gt;=30,'Control Sample Data'!O50&lt;=30), AND('Test Sample Data'!O50&lt;=30,'Control Sample Data'!O50&gt;=30)),"A","OKAY")))</f>
        <v>OKAY</v>
      </c>
    </row>
    <row r="51" spans="1:10" ht="15" customHeight="1" x14ac:dyDescent="0.25">
      <c r="A51" s="11" t="str">
        <f>'miRNA Table'!B51</f>
        <v>hsa-miR-1-3p</v>
      </c>
      <c r="B51" s="34">
        <v>49</v>
      </c>
      <c r="C51" s="13">
        <f>Calculations!CY52</f>
        <v>13.499444444444444</v>
      </c>
      <c r="D51" s="13">
        <f>Calculations!CZ52</f>
        <v>13.926666666666668</v>
      </c>
      <c r="E51" s="14">
        <f t="shared" si="3"/>
        <v>8.6349991155973277E-5</v>
      </c>
      <c r="F51" s="14">
        <f t="shared" si="1"/>
        <v>6.4217825207563224E-5</v>
      </c>
      <c r="G51" s="13">
        <f t="shared" si="4"/>
        <v>1.3446420970637829</v>
      </c>
      <c r="H51" s="15">
        <f>IF(OR(COUNT(Calculations!DC52:DL52)&lt;3,COUNT(Calculations!DO52:DX52)&lt;3),"N/A",IF(ISERROR(TTEST(Calculations!DO52:DX52,Calculations!DC52:DL52,2,2)),"N/A",TTEST(Calculations!DO52:DX52,Calculations!DC52:DL52,2,2)))</f>
        <v>0.73943988783066827</v>
      </c>
      <c r="I51" s="13">
        <f t="shared" si="0"/>
        <v>1.3446420970637829</v>
      </c>
      <c r="J51" s="16" t="str">
        <f>IF(AND('Test Sample Data'!O51&gt;=35,'Control Sample Data'!O51&gt;=35),"C",IF(AND('Test Sample Data'!O51&gt;=30,'Control Sample Data'!O51&gt;=30, OR(H51&gt;=0.05, H51="N/A")),"B",IF(OR(AND('Test Sample Data'!O51&gt;=30,'Control Sample Data'!O51&lt;=30), AND('Test Sample Data'!O51&lt;=30,'Control Sample Data'!O51&gt;=30)),"A","OKAY")))</f>
        <v>B</v>
      </c>
    </row>
    <row r="52" spans="1:10" ht="15" customHeight="1" x14ac:dyDescent="0.25">
      <c r="A52" s="11" t="str">
        <f>'miRNA Table'!B52</f>
        <v>hsa-miR-150-5p</v>
      </c>
      <c r="B52" s="34">
        <v>50</v>
      </c>
      <c r="C52" s="13">
        <f>Calculations!CY53</f>
        <v>10.109444444444444</v>
      </c>
      <c r="D52" s="13">
        <f>Calculations!CZ53</f>
        <v>8.2433333333333323</v>
      </c>
      <c r="E52" s="14">
        <f t="shared" si="3"/>
        <v>9.0521967067212306E-4</v>
      </c>
      <c r="F52" s="14">
        <f t="shared" si="1"/>
        <v>3.2999655220899405E-3</v>
      </c>
      <c r="G52" s="13">
        <f t="shared" si="4"/>
        <v>0.27431185708232114</v>
      </c>
      <c r="H52" s="15">
        <f>IF(OR(COUNT(Calculations!DC53:DL53)&lt;3,COUNT(Calculations!DO53:DX53)&lt;3),"N/A",IF(ISERROR(TTEST(Calculations!DO53:DX53,Calculations!DC53:DL53,2,2)),"N/A",TTEST(Calculations!DO53:DX53,Calculations!DC53:DL53,2,2)))</f>
        <v>0.12680752019251063</v>
      </c>
      <c r="I52" s="13">
        <f t="shared" si="0"/>
        <v>-3.6454858737655638</v>
      </c>
      <c r="J52" s="16" t="str">
        <f>IF(AND('Test Sample Data'!O52&gt;=35,'Control Sample Data'!O52&gt;=35),"C",IF(AND('Test Sample Data'!O52&gt;=30,'Control Sample Data'!O52&gt;=30, OR(H52&gt;=0.05, H52="N/A")),"B",IF(OR(AND('Test Sample Data'!O52&gt;=30,'Control Sample Data'!O52&lt;=30), AND('Test Sample Data'!O52&lt;=30,'Control Sample Data'!O52&gt;=30)),"A","OKAY")))</f>
        <v>OKAY</v>
      </c>
    </row>
    <row r="53" spans="1:10" ht="15" customHeight="1" x14ac:dyDescent="0.25">
      <c r="A53" s="11" t="str">
        <f>'miRNA Table'!B53</f>
        <v>hsa-let-7i-5p</v>
      </c>
      <c r="B53" s="34">
        <v>51</v>
      </c>
      <c r="C53" s="13">
        <f>Calculations!CY54</f>
        <v>-4.940555555555556</v>
      </c>
      <c r="D53" s="13">
        <f>Calculations!CZ54</f>
        <v>10.163333333333332</v>
      </c>
      <c r="E53" s="14">
        <f t="shared" si="3"/>
        <v>30.708274738564036</v>
      </c>
      <c r="F53" s="14">
        <f t="shared" si="1"/>
        <v>8.7203077251990556E-4</v>
      </c>
      <c r="G53" s="13">
        <f t="shared" si="4"/>
        <v>35214.668686319863</v>
      </c>
      <c r="H53" s="15">
        <f>IF(OR(COUNT(Calculations!DC54:DL54)&lt;3,COUNT(Calculations!DO54:DX54)&lt;3),"N/A",IF(ISERROR(TTEST(Calculations!DO54:DX54,Calculations!DC54:DL54,2,2)),"N/A",TTEST(Calculations!DO54:DX54,Calculations!DC54:DL54,2,2)))</f>
        <v>6.9165659176110692E-7</v>
      </c>
      <c r="I53" s="13">
        <f t="shared" si="0"/>
        <v>35214.668686319863</v>
      </c>
      <c r="J53" s="16" t="str">
        <f>IF(AND('Test Sample Data'!O53&gt;=35,'Control Sample Data'!O53&gt;=35),"C",IF(AND('Test Sample Data'!O53&gt;=30,'Control Sample Data'!O53&gt;=30, OR(H53&gt;=0.05, H53="N/A")),"B",IF(OR(AND('Test Sample Data'!O53&gt;=30,'Control Sample Data'!O53&lt;=30), AND('Test Sample Data'!O53&lt;=30,'Control Sample Data'!O53&gt;=30)),"A","OKAY")))</f>
        <v>OKAY</v>
      </c>
    </row>
    <row r="54" spans="1:10" ht="15" customHeight="1" x14ac:dyDescent="0.25">
      <c r="A54" s="11" t="str">
        <f>'miRNA Table'!B54</f>
        <v>hsa-miR-27b-3p</v>
      </c>
      <c r="B54" s="34">
        <v>52</v>
      </c>
      <c r="C54" s="13">
        <f>Calculations!CY55</f>
        <v>12.169444444444444</v>
      </c>
      <c r="D54" s="13">
        <f>Calculations!CZ55</f>
        <v>12.729999999999999</v>
      </c>
      <c r="E54" s="14">
        <f t="shared" si="3"/>
        <v>2.1708618754579984E-4</v>
      </c>
      <c r="F54" s="14">
        <f t="shared" si="1"/>
        <v>1.4719333834115753E-4</v>
      </c>
      <c r="G54" s="13">
        <f t="shared" si="4"/>
        <v>1.4748370408085187</v>
      </c>
      <c r="H54" s="15">
        <f>IF(OR(COUNT(Calculations!DC55:DL55)&lt;3,COUNT(Calculations!DO55:DX55)&lt;3),"N/A",IF(ISERROR(TTEST(Calculations!DO55:DX55,Calculations!DC55:DL55,2,2)),"N/A",TTEST(Calculations!DO55:DX55,Calculations!DC55:DL55,2,2)))</f>
        <v>0.12446105559433519</v>
      </c>
      <c r="I54" s="13">
        <f t="shared" si="0"/>
        <v>1.4748370408085187</v>
      </c>
      <c r="J54" s="16" t="str">
        <f>IF(AND('Test Sample Data'!O54&gt;=35,'Control Sample Data'!O54&gt;=35),"C",IF(AND('Test Sample Data'!O54&gt;=30,'Control Sample Data'!O54&gt;=30, OR(H54&gt;=0.05, H54="N/A")),"B",IF(OR(AND('Test Sample Data'!O54&gt;=30,'Control Sample Data'!O54&lt;=30), AND('Test Sample Data'!O54&lt;=30,'Control Sample Data'!O54&gt;=30)),"A","OKAY")))</f>
        <v>B</v>
      </c>
    </row>
    <row r="55" spans="1:10" ht="15" customHeight="1" x14ac:dyDescent="0.25">
      <c r="A55" s="11" t="str">
        <f>'miRNA Table'!B55</f>
        <v>hsa-miR-7-5p</v>
      </c>
      <c r="B55" s="34">
        <v>53</v>
      </c>
      <c r="C55" s="13">
        <f>Calculations!CY56</f>
        <v>0.176111111111112</v>
      </c>
      <c r="D55" s="13">
        <f>Calculations!CZ56</f>
        <v>10.306666666666667</v>
      </c>
      <c r="E55" s="14">
        <f t="shared" si="3"/>
        <v>0.88508559588948799</v>
      </c>
      <c r="F55" s="14">
        <f t="shared" si="1"/>
        <v>7.8955825406236565E-4</v>
      </c>
      <c r="G55" s="13">
        <f t="shared" si="4"/>
        <v>1120.988339157527</v>
      </c>
      <c r="H55" s="15">
        <f>IF(OR(COUNT(Calculations!DC56:DL56)&lt;3,COUNT(Calculations!DO56:DX56)&lt;3),"N/A",IF(ISERROR(TTEST(Calculations!DO56:DX56,Calculations!DC56:DL56,2,2)),"N/A",TTEST(Calculations!DO56:DX56,Calculations!DC56:DL56,2,2)))</f>
        <v>2.0945575879421097E-6</v>
      </c>
      <c r="I55" s="13">
        <f t="shared" si="0"/>
        <v>1120.988339157527</v>
      </c>
      <c r="J55" s="16" t="str">
        <f>IF(AND('Test Sample Data'!O55&gt;=35,'Control Sample Data'!O55&gt;=35),"C",IF(AND('Test Sample Data'!O55&gt;=30,'Control Sample Data'!O55&gt;=30, OR(H55&gt;=0.05, H55="N/A")),"B",IF(OR(AND('Test Sample Data'!O55&gt;=30,'Control Sample Data'!O55&lt;=30), AND('Test Sample Data'!O55&lt;=30,'Control Sample Data'!O55&gt;=30)),"A","OKAY")))</f>
        <v>A</v>
      </c>
    </row>
    <row r="56" spans="1:10" ht="15" customHeight="1" x14ac:dyDescent="0.25">
      <c r="A56" s="11" t="str">
        <f>'miRNA Table'!B56</f>
        <v>hsa-miR-127-5p</v>
      </c>
      <c r="B56" s="34">
        <v>54</v>
      </c>
      <c r="C56" s="13">
        <f>Calculations!CY57</f>
        <v>1.4961111111111112</v>
      </c>
      <c r="D56" s="13">
        <f>Calculations!CZ57</f>
        <v>14.316666666666668</v>
      </c>
      <c r="E56" s="14">
        <f t="shared" si="3"/>
        <v>0.35450770497776513</v>
      </c>
      <c r="F56" s="14">
        <f t="shared" si="1"/>
        <v>4.9006523551231419E-5</v>
      </c>
      <c r="G56" s="13">
        <f t="shared" si="4"/>
        <v>7233.8880477241519</v>
      </c>
      <c r="H56" s="15">
        <f>IF(OR(COUNT(Calculations!DC57:DL57)&lt;3,COUNT(Calculations!DO57:DX57)&lt;3),"N/A",IF(ISERROR(TTEST(Calculations!DO57:DX57,Calculations!DC57:DL57,2,2)),"N/A",TTEST(Calculations!DO57:DX57,Calculations!DC57:DL57,2,2)))</f>
        <v>1.0240278421039051E-7</v>
      </c>
      <c r="I56" s="13">
        <f t="shared" si="0"/>
        <v>7233.8880477241519</v>
      </c>
      <c r="J56" s="16" t="str">
        <f>IF(AND('Test Sample Data'!O56&gt;=35,'Control Sample Data'!O56&gt;=35),"C",IF(AND('Test Sample Data'!O56&gt;=30,'Control Sample Data'!O56&gt;=30, OR(H56&gt;=0.05, H56="N/A")),"B",IF(OR(AND('Test Sample Data'!O56&gt;=30,'Control Sample Data'!O56&lt;=30), AND('Test Sample Data'!O56&lt;=30,'Control Sample Data'!O56&gt;=30)),"A","OKAY")))</f>
        <v>A</v>
      </c>
    </row>
    <row r="57" spans="1:10" ht="15" customHeight="1" x14ac:dyDescent="0.25">
      <c r="A57" s="11" t="str">
        <f>'miRNA Table'!B57</f>
        <v>hsa-miR-29a-3p</v>
      </c>
      <c r="B57" s="34">
        <v>55</v>
      </c>
      <c r="C57" s="13">
        <f>Calculations!CY58</f>
        <v>5.3861111111111102</v>
      </c>
      <c r="D57" s="13">
        <f>Calculations!CZ58</f>
        <v>5.2266666666666666</v>
      </c>
      <c r="E57" s="14">
        <f t="shared" si="3"/>
        <v>2.3912170329399098E-2</v>
      </c>
      <c r="F57" s="14">
        <f t="shared" si="1"/>
        <v>2.670647419577812E-2</v>
      </c>
      <c r="G57" s="13">
        <f t="shared" si="4"/>
        <v>0.8953697951330184</v>
      </c>
      <c r="H57" s="15">
        <f>IF(OR(COUNT(Calculations!DC58:DL58)&lt;3,COUNT(Calculations!DO58:DX58)&lt;3),"N/A",IF(ISERROR(TTEST(Calculations!DO58:DX58,Calculations!DC58:DL58,2,2)),"N/A",TTEST(Calculations!DO58:DX58,Calculations!DC58:DL58,2,2)))</f>
        <v>0.13298649241595328</v>
      </c>
      <c r="I57" s="13">
        <f t="shared" si="0"/>
        <v>-1.1168569739963559</v>
      </c>
      <c r="J57" s="16" t="str">
        <f>IF(AND('Test Sample Data'!O57&gt;=35,'Control Sample Data'!O57&gt;=35),"C",IF(AND('Test Sample Data'!O57&gt;=30,'Control Sample Data'!O57&gt;=30, OR(H57&gt;=0.05, H57="N/A")),"B",IF(OR(AND('Test Sample Data'!O57&gt;=30,'Control Sample Data'!O57&lt;=30), AND('Test Sample Data'!O57&lt;=30,'Control Sample Data'!O57&gt;=30)),"A","OKAY")))</f>
        <v>OKAY</v>
      </c>
    </row>
    <row r="58" spans="1:10" ht="15" customHeight="1" x14ac:dyDescent="0.25">
      <c r="A58" s="11" t="str">
        <f>'miRNA Table'!B58</f>
        <v>hsa-miR-191-5p</v>
      </c>
      <c r="B58" s="34">
        <v>56</v>
      </c>
      <c r="C58" s="13">
        <f>Calculations!CY59</f>
        <v>-5.0555555555556943E-2</v>
      </c>
      <c r="D58" s="13">
        <f>Calculations!CZ59</f>
        <v>14.729999999999999</v>
      </c>
      <c r="E58" s="14">
        <f t="shared" si="3"/>
        <v>1.0356636622560607</v>
      </c>
      <c r="F58" s="14">
        <f t="shared" si="1"/>
        <v>3.6798334585289375E-5</v>
      </c>
      <c r="G58" s="13">
        <f t="shared" si="4"/>
        <v>28144.307994581934</v>
      </c>
      <c r="H58" s="15">
        <f>IF(OR(COUNT(Calculations!DC59:DL59)&lt;3,COUNT(Calculations!DO59:DX59)&lt;3),"N/A",IF(ISERROR(TTEST(Calculations!DO59:DX59,Calculations!DC59:DL59,2,2)),"N/A",TTEST(Calculations!DO59:DX59,Calculations!DC59:DL59,2,2)))</f>
        <v>4.4595829395512632E-7</v>
      </c>
      <c r="I58" s="13">
        <f t="shared" si="0"/>
        <v>28144.307994581934</v>
      </c>
      <c r="J58" s="16" t="str">
        <f>IF(AND('Test Sample Data'!O58&gt;=35,'Control Sample Data'!O58&gt;=35),"C",IF(AND('Test Sample Data'!O58&gt;=30,'Control Sample Data'!O58&gt;=30, OR(H58&gt;=0.05, H58="N/A")),"B",IF(OR(AND('Test Sample Data'!O58&gt;=30,'Control Sample Data'!O58&lt;=30), AND('Test Sample Data'!O58&lt;=30,'Control Sample Data'!O58&gt;=30)),"A","OKAY")))</f>
        <v>A</v>
      </c>
    </row>
    <row r="59" spans="1:10" ht="15" customHeight="1" x14ac:dyDescent="0.25">
      <c r="A59" s="11" t="str">
        <f>'miRNA Table'!B59</f>
        <v>hsa-let-7d-5p</v>
      </c>
      <c r="B59" s="34">
        <v>57</v>
      </c>
      <c r="C59" s="13">
        <f>Calculations!CY60</f>
        <v>12.416111111111112</v>
      </c>
      <c r="D59" s="13">
        <f>Calculations!CZ60</f>
        <v>12.479999999999999</v>
      </c>
      <c r="E59" s="14">
        <f t="shared" si="3"/>
        <v>1.8296925765601019E-4</v>
      </c>
      <c r="F59" s="14">
        <f t="shared" si="1"/>
        <v>1.7504336523630742E-4</v>
      </c>
      <c r="G59" s="13">
        <f t="shared" si="4"/>
        <v>1.0452795934824657</v>
      </c>
      <c r="H59" s="15">
        <f>IF(OR(COUNT(Calculations!DC60:DL60)&lt;3,COUNT(Calculations!DO60:DX60)&lt;3),"N/A",IF(ISERROR(TTEST(Calculations!DO60:DX60,Calculations!DC60:DL60,2,2)),"N/A",TTEST(Calculations!DO60:DX60,Calculations!DC60:DL60,2,2)))</f>
        <v>0.83069326676026767</v>
      </c>
      <c r="I59" s="13">
        <f t="shared" si="0"/>
        <v>1.0452795934824657</v>
      </c>
      <c r="J59" s="16" t="str">
        <f>IF(AND('Test Sample Data'!O59&gt;=35,'Control Sample Data'!O59&gt;=35),"C",IF(AND('Test Sample Data'!O59&gt;=30,'Control Sample Data'!O59&gt;=30, OR(H59&gt;=0.05, H59="N/A")),"B",IF(OR(AND('Test Sample Data'!O59&gt;=30,'Control Sample Data'!O59&lt;=30), AND('Test Sample Data'!O59&lt;=30,'Control Sample Data'!O59&gt;=30)),"A","OKAY")))</f>
        <v>B</v>
      </c>
    </row>
    <row r="60" spans="1:10" ht="15" customHeight="1" x14ac:dyDescent="0.25">
      <c r="A60" s="11" t="str">
        <f>'miRNA Table'!B60</f>
        <v>hsa-miR-9-5p</v>
      </c>
      <c r="B60" s="34">
        <v>58</v>
      </c>
      <c r="C60" s="13">
        <f>Calculations!CY61</f>
        <v>2.3061111111111123</v>
      </c>
      <c r="D60" s="13">
        <f>Calculations!CZ61</f>
        <v>9.57</v>
      </c>
      <c r="E60" s="14">
        <f t="shared" si="3"/>
        <v>0.20220476341721094</v>
      </c>
      <c r="F60" s="14">
        <f t="shared" si="1"/>
        <v>1.3156577899079006E-3</v>
      </c>
      <c r="G60" s="13">
        <f t="shared" si="4"/>
        <v>153.69100154179591</v>
      </c>
      <c r="H60" s="15">
        <f>IF(OR(COUNT(Calculations!DC61:DL61)&lt;3,COUNT(Calculations!DO61:DX61)&lt;3),"N/A",IF(ISERROR(TTEST(Calculations!DO61:DX61,Calculations!DC61:DL61,2,2)),"N/A",TTEST(Calculations!DO61:DX61,Calculations!DC61:DL61,2,2)))</f>
        <v>9.4859753127332871E-6</v>
      </c>
      <c r="I60" s="13">
        <f t="shared" si="0"/>
        <v>153.69100154179591</v>
      </c>
      <c r="J60" s="16" t="str">
        <f>IF(AND('Test Sample Data'!O60&gt;=35,'Control Sample Data'!O60&gt;=35),"C",IF(AND('Test Sample Data'!O60&gt;=30,'Control Sample Data'!O60&gt;=30, OR(H60&gt;=0.05, H60="N/A")),"B",IF(OR(AND('Test Sample Data'!O60&gt;=30,'Control Sample Data'!O60&lt;=30), AND('Test Sample Data'!O60&lt;=30,'Control Sample Data'!O60&gt;=30)),"A","OKAY")))</f>
        <v>OKAY</v>
      </c>
    </row>
    <row r="61" spans="1:10" ht="15" customHeight="1" x14ac:dyDescent="0.25">
      <c r="A61" s="11" t="str">
        <f>'miRNA Table'!B61</f>
        <v>hsa-let-7f-5p</v>
      </c>
      <c r="B61" s="34">
        <v>59</v>
      </c>
      <c r="C61" s="13">
        <f>Calculations!CY62</f>
        <v>-0.81055555555555614</v>
      </c>
      <c r="D61" s="13">
        <f>Calculations!CZ62</f>
        <v>4.9999999999999524E-2</v>
      </c>
      <c r="E61" s="14">
        <f t="shared" si="3"/>
        <v>1.753886702399053</v>
      </c>
      <c r="F61" s="14">
        <f t="shared" si="1"/>
        <v>0.96593632892484593</v>
      </c>
      <c r="G61" s="13">
        <f t="shared" si="4"/>
        <v>1.8157373833855597</v>
      </c>
      <c r="H61" s="15">
        <f>IF(OR(COUNT(Calculations!DC62:DL62)&lt;3,COUNT(Calculations!DO62:DX62)&lt;3),"N/A",IF(ISERROR(TTEST(Calculations!DO62:DX62,Calculations!DC62:DL62,2,2)),"N/A",TTEST(Calculations!DO62:DX62,Calculations!DC62:DL62,2,2)))</f>
        <v>1.6125747998889625E-4</v>
      </c>
      <c r="I61" s="13">
        <f t="shared" si="0"/>
        <v>1.8157373833855597</v>
      </c>
      <c r="J61" s="16" t="str">
        <f>IF(AND('Test Sample Data'!O61&gt;=35,'Control Sample Data'!O61&gt;=35),"C",IF(AND('Test Sample Data'!O61&gt;=30,'Control Sample Data'!O61&gt;=30, OR(H61&gt;=0.05, H61="N/A")),"B",IF(OR(AND('Test Sample Data'!O61&gt;=30,'Control Sample Data'!O61&lt;=30), AND('Test Sample Data'!O61&lt;=30,'Control Sample Data'!O61&gt;=30)),"A","OKAY")))</f>
        <v>OKAY</v>
      </c>
    </row>
    <row r="62" spans="1:10" ht="15" customHeight="1" x14ac:dyDescent="0.25">
      <c r="A62" s="11" t="str">
        <f>'miRNA Table'!B62</f>
        <v>hsa-miR-10a-5p</v>
      </c>
      <c r="B62" s="34">
        <v>60</v>
      </c>
      <c r="C62" s="13">
        <f>Calculations!CY63</f>
        <v>4.3661111111111106</v>
      </c>
      <c r="D62" s="13">
        <f>Calculations!CZ63</f>
        <v>4.543333333333333</v>
      </c>
      <c r="E62" s="14">
        <f t="shared" si="3"/>
        <v>4.8491943575696146E-2</v>
      </c>
      <c r="F62" s="14">
        <f t="shared" si="1"/>
        <v>4.2886478451368143E-2</v>
      </c>
      <c r="G62" s="13">
        <f t="shared" si="4"/>
        <v>1.1307047192201714</v>
      </c>
      <c r="H62" s="15">
        <f>IF(OR(COUNT(Calculations!DC63:DL63)&lt;3,COUNT(Calculations!DO63:DX63)&lt;3),"N/A",IF(ISERROR(TTEST(Calculations!DO63:DX63,Calculations!DC63:DL63,2,2)),"N/A",TTEST(Calculations!DO63:DX63,Calculations!DC63:DL63,2,2)))</f>
        <v>0.16710943118310853</v>
      </c>
      <c r="I62" s="13">
        <f t="shared" si="0"/>
        <v>1.1307047192201714</v>
      </c>
      <c r="J62" s="16" t="str">
        <f>IF(AND('Test Sample Data'!O62&gt;=35,'Control Sample Data'!O62&gt;=35),"C",IF(AND('Test Sample Data'!O62&gt;=30,'Control Sample Data'!O62&gt;=30, OR(H62&gt;=0.05, H62="N/A")),"B",IF(OR(AND('Test Sample Data'!O62&gt;=30,'Control Sample Data'!O62&lt;=30), AND('Test Sample Data'!O62&lt;=30,'Control Sample Data'!O62&gt;=30)),"A","OKAY")))</f>
        <v>OKAY</v>
      </c>
    </row>
    <row r="63" spans="1:10" ht="15" customHeight="1" x14ac:dyDescent="0.25">
      <c r="A63" s="11" t="str">
        <f>'miRNA Table'!B63</f>
        <v>hsa-miR-181b-5p</v>
      </c>
      <c r="B63" s="34">
        <v>61</v>
      </c>
      <c r="C63" s="13">
        <f>Calculations!CY64</f>
        <v>-4.7838888888888897</v>
      </c>
      <c r="D63" s="13">
        <f>Calculations!CZ64</f>
        <v>-4.8899999999999997</v>
      </c>
      <c r="E63" s="14">
        <f t="shared" si="3"/>
        <v>27.548252279208391</v>
      </c>
      <c r="F63" s="14">
        <f t="shared" si="1"/>
        <v>29.650817980491858</v>
      </c>
      <c r="G63" s="13">
        <f t="shared" si="4"/>
        <v>0.92908911643966086</v>
      </c>
      <c r="H63" s="15">
        <f>IF(OR(COUNT(Calculations!DC64:DL64)&lt;3,COUNT(Calculations!DO64:DX64)&lt;3),"N/A",IF(ISERROR(TTEST(Calculations!DO64:DX64,Calculations!DC64:DL64,2,2)),"N/A",TTEST(Calculations!DO64:DX64,Calculations!DC64:DL64,2,2)))</f>
        <v>0.10933742617732133</v>
      </c>
      <c r="I63" s="13">
        <f t="shared" si="0"/>
        <v>-1.0763230160655364</v>
      </c>
      <c r="J63" s="16" t="str">
        <f>IF(AND('Test Sample Data'!O63&gt;=35,'Control Sample Data'!O63&gt;=35),"C",IF(AND('Test Sample Data'!O63&gt;=30,'Control Sample Data'!O63&gt;=30, OR(H63&gt;=0.05, H63="N/A")),"B",IF(OR(AND('Test Sample Data'!O63&gt;=30,'Control Sample Data'!O63&lt;=30), AND('Test Sample Data'!O63&lt;=30,'Control Sample Data'!O63&gt;=30)),"A","OKAY")))</f>
        <v>OKAY</v>
      </c>
    </row>
    <row r="64" spans="1:10" ht="15" customHeight="1" x14ac:dyDescent="0.25">
      <c r="A64" s="11" t="str">
        <f>'miRNA Table'!B64</f>
        <v>hsa-miR-15b-5p</v>
      </c>
      <c r="B64" s="34">
        <v>62</v>
      </c>
      <c r="C64" s="13">
        <f>Calculations!CY65</f>
        <v>3.9094444444444449</v>
      </c>
      <c r="D64" s="13">
        <f>Calculations!CZ65</f>
        <v>15.173333333333332</v>
      </c>
      <c r="E64" s="14">
        <f t="shared" si="3"/>
        <v>6.654875818316959E-2</v>
      </c>
      <c r="F64" s="14">
        <f t="shared" si="1"/>
        <v>2.7062725499364956E-5</v>
      </c>
      <c r="G64" s="13">
        <f t="shared" si="4"/>
        <v>2459.0560246687346</v>
      </c>
      <c r="H64" s="15">
        <f>IF(OR(COUNT(Calculations!DC65:DL65)&lt;3,COUNT(Calculations!DO65:DX65)&lt;3),"N/A",IF(ISERROR(TTEST(Calculations!DO65:DX65,Calculations!DC65:DL65,2,2)),"N/A",TTEST(Calculations!DO65:DX65,Calculations!DC65:DL65,2,2)))</f>
        <v>9.7391603740341336E-7</v>
      </c>
      <c r="I64" s="13">
        <f t="shared" si="0"/>
        <v>2459.0560246687346</v>
      </c>
      <c r="J64" s="16" t="str">
        <f>IF(AND('Test Sample Data'!O64&gt;=35,'Control Sample Data'!O64&gt;=35),"C",IF(AND('Test Sample Data'!O64&gt;=30,'Control Sample Data'!O64&gt;=30, OR(H64&gt;=0.05, H64="N/A")),"B",IF(OR(AND('Test Sample Data'!O64&gt;=30,'Control Sample Data'!O64&lt;=30), AND('Test Sample Data'!O64&lt;=30,'Control Sample Data'!O64&gt;=30)),"A","OKAY")))</f>
        <v>A</v>
      </c>
    </row>
    <row r="65" spans="1:10" ht="15" customHeight="1" x14ac:dyDescent="0.25">
      <c r="A65" s="11" t="str">
        <f>'miRNA Table'!B65</f>
        <v>hsa-miR-16-5p</v>
      </c>
      <c r="B65" s="34">
        <v>63</v>
      </c>
      <c r="C65" s="13">
        <f>Calculations!CY66</f>
        <v>15.419444444444444</v>
      </c>
      <c r="D65" s="13">
        <f>Calculations!CZ66</f>
        <v>15.173333333333332</v>
      </c>
      <c r="E65" s="14">
        <f t="shared" si="3"/>
        <v>2.2818374613544853E-5</v>
      </c>
      <c r="F65" s="14">
        <f t="shared" si="1"/>
        <v>2.7062725499364956E-5</v>
      </c>
      <c r="G65" s="13">
        <f t="shared" si="4"/>
        <v>0.84316617016568784</v>
      </c>
      <c r="H65" s="15">
        <f>IF(OR(COUNT(Calculations!DC66:DL66)&lt;3,COUNT(Calculations!DO66:DX66)&lt;3),"N/A",IF(ISERROR(TTEST(Calculations!DO66:DX66,Calculations!DC66:DL66,2,2)),"N/A",TTEST(Calculations!DO66:DX66,Calculations!DC66:DL66,2,2)))</f>
        <v>1.3269874329243214E-2</v>
      </c>
      <c r="I65" s="13">
        <f t="shared" si="0"/>
        <v>-1.1860058377383587</v>
      </c>
      <c r="J65" s="16" t="str">
        <f>IF(AND('Test Sample Data'!O65&gt;=35,'Control Sample Data'!O65&gt;=35),"C",IF(AND('Test Sample Data'!O65&gt;=30,'Control Sample Data'!O65&gt;=30, OR(H65&gt;=0.05, H65="N/A")),"B",IF(OR(AND('Test Sample Data'!O65&gt;=30,'Control Sample Data'!O65&lt;=30), AND('Test Sample Data'!O65&lt;=30,'Control Sample Data'!O65&gt;=30)),"A","OKAY")))</f>
        <v>C</v>
      </c>
    </row>
    <row r="66" spans="1:10" ht="15" customHeight="1" x14ac:dyDescent="0.25">
      <c r="A66" s="11" t="str">
        <f>'miRNA Table'!B66</f>
        <v>hsa-miR-210-3p</v>
      </c>
      <c r="B66" s="34">
        <v>64</v>
      </c>
      <c r="C66" s="13">
        <f>Calculations!CY67</f>
        <v>2.0327777777777776</v>
      </c>
      <c r="D66" s="13">
        <f>Calculations!CZ67</f>
        <v>3.3633333333333333</v>
      </c>
      <c r="E66" s="14">
        <f t="shared" si="3"/>
        <v>0.24438408184533597</v>
      </c>
      <c r="F66" s="14">
        <f t="shared" si="1"/>
        <v>9.7170800669280924E-2</v>
      </c>
      <c r="G66" s="13">
        <f t="shared" si="4"/>
        <v>2.5149950413302942</v>
      </c>
      <c r="H66" s="15">
        <f>IF(OR(COUNT(Calculations!DC67:DL67)&lt;3,COUNT(Calculations!DO67:DX67)&lt;3),"N/A",IF(ISERROR(TTEST(Calculations!DO67:DX67,Calculations!DC67:DL67,2,2)),"N/A",TTEST(Calculations!DO67:DX67,Calculations!DC67:DL67,2,2)))</f>
        <v>5.3524169146486984E-6</v>
      </c>
      <c r="I66" s="13">
        <f t="shared" si="0"/>
        <v>2.5149950413302942</v>
      </c>
      <c r="J66" s="16" t="str">
        <f>IF(AND('Test Sample Data'!O66&gt;=35,'Control Sample Data'!O66&gt;=35),"C",IF(AND('Test Sample Data'!O66&gt;=30,'Control Sample Data'!O66&gt;=30, OR(H66&gt;=0.05, H66="N/A")),"B",IF(OR(AND('Test Sample Data'!O66&gt;=30,'Control Sample Data'!O66&lt;=30), AND('Test Sample Data'!O66&lt;=30,'Control Sample Data'!O66&gt;=30)),"A","OKAY")))</f>
        <v>OKAY</v>
      </c>
    </row>
    <row r="67" spans="1:10" ht="15" customHeight="1" x14ac:dyDescent="0.25">
      <c r="A67" s="11" t="str">
        <f>'miRNA Table'!B67</f>
        <v>hsa-miR-106a-5p hsa-miR-17-5p</v>
      </c>
      <c r="B67" s="34">
        <v>65</v>
      </c>
      <c r="C67" s="13">
        <f>Calculations!CY68</f>
        <v>15.419444444444444</v>
      </c>
      <c r="D67" s="13">
        <f>Calculations!CZ68</f>
        <v>15.173333333333332</v>
      </c>
      <c r="E67" s="14">
        <f t="shared" si="3"/>
        <v>2.2818374613544853E-5</v>
      </c>
      <c r="F67" s="14">
        <f t="shared" si="1"/>
        <v>2.7062725499364956E-5</v>
      </c>
      <c r="G67" s="13">
        <f t="shared" si="4"/>
        <v>0.84316617016568784</v>
      </c>
      <c r="H67" s="15">
        <f>IF(OR(COUNT(Calculations!DC68:DL68)&lt;3,COUNT(Calculations!DO68:DX68)&lt;3),"N/A",IF(ISERROR(TTEST(Calculations!DO68:DX68,Calculations!DC68:DL68,2,2)),"N/A",TTEST(Calculations!DO68:DX68,Calculations!DC68:DL68,2,2)))</f>
        <v>1.3269874329243214E-2</v>
      </c>
      <c r="I67" s="13">
        <f t="shared" ref="I67:I98" si="5">IF(G67&gt;1,G67,-1/G67)</f>
        <v>-1.1860058377383587</v>
      </c>
      <c r="J67" s="16" t="str">
        <f>IF(AND('Test Sample Data'!O67&gt;=35,'Control Sample Data'!O67&gt;=35),"C",IF(AND('Test Sample Data'!O67&gt;=30,'Control Sample Data'!O67&gt;=30, OR(H67&gt;=0.05, H67="N/A")),"B",IF(OR(AND('Test Sample Data'!O67&gt;=30,'Control Sample Data'!O67&lt;=30), AND('Test Sample Data'!O67&lt;=30,'Control Sample Data'!O67&gt;=30)),"A","OKAY")))</f>
        <v>C</v>
      </c>
    </row>
    <row r="68" spans="1:10" ht="15" customHeight="1" x14ac:dyDescent="0.25">
      <c r="A68" s="11" t="str">
        <f>'miRNA Table'!B68</f>
        <v>hsa-miR-98-5p</v>
      </c>
      <c r="B68" s="34">
        <v>66</v>
      </c>
      <c r="C68" s="13">
        <f>Calculations!CY69</f>
        <v>2.6061111111111104</v>
      </c>
      <c r="D68" s="13">
        <f>Calculations!CZ69</f>
        <v>5.2333333333333334</v>
      </c>
      <c r="E68" s="14">
        <f t="shared" si="3"/>
        <v>0.16424130364027548</v>
      </c>
      <c r="F68" s="14">
        <f t="shared" si="3"/>
        <v>2.6583348779714251E-2</v>
      </c>
      <c r="G68" s="13">
        <f t="shared" si="4"/>
        <v>6.1783526598277181</v>
      </c>
      <c r="H68" s="15">
        <f>IF(OR(COUNT(Calculations!DC69:DL69)&lt;3,COUNT(Calculations!DO69:DX69)&lt;3),"N/A",IF(ISERROR(TTEST(Calculations!DO69:DX69,Calculations!DC69:DL69,2,2)),"N/A",TTEST(Calculations!DO69:DX69,Calculations!DC69:DL69,2,2)))</f>
        <v>5.2333911031688316E-5</v>
      </c>
      <c r="I68" s="13">
        <f t="shared" si="5"/>
        <v>6.1783526598277181</v>
      </c>
      <c r="J68" s="16" t="str">
        <f>IF(AND('Test Sample Data'!O68&gt;=35,'Control Sample Data'!O68&gt;=35),"C",IF(AND('Test Sample Data'!O68&gt;=30,'Control Sample Data'!O68&gt;=30, OR(H68&gt;=0.05, H68="N/A")),"B",IF(OR(AND('Test Sample Data'!O68&gt;=30,'Control Sample Data'!O68&lt;=30), AND('Test Sample Data'!O68&lt;=30,'Control Sample Data'!O68&gt;=30)),"A","OKAY")))</f>
        <v>OKAY</v>
      </c>
    </row>
    <row r="69" spans="1:10" ht="15" customHeight="1" x14ac:dyDescent="0.25">
      <c r="A69" s="11" t="str">
        <f>'miRNA Table'!B69</f>
        <v>hsa-miR-34a-5p</v>
      </c>
      <c r="B69" s="34">
        <v>67</v>
      </c>
      <c r="C69" s="13">
        <f>Calculations!CY70</f>
        <v>2.642777777777777</v>
      </c>
      <c r="D69" s="13">
        <f>Calculations!CZ70</f>
        <v>1.6399999999999995</v>
      </c>
      <c r="E69" s="14">
        <f t="shared" ref="E69:F91" si="6">IF(ISERROR(2^-C69),"N/A",2^-C69)</f>
        <v>0.16011964442905544</v>
      </c>
      <c r="F69" s="14">
        <f t="shared" si="6"/>
        <v>0.32085647439072618</v>
      </c>
      <c r="G69" s="13">
        <f t="shared" si="4"/>
        <v>0.49903822178781448</v>
      </c>
      <c r="H69" s="15">
        <f>IF(OR(COUNT(Calculations!DC70:DL70)&lt;3,COUNT(Calculations!DO70:DX70)&lt;3),"N/A",IF(ISERROR(TTEST(Calculations!DO70:DX70,Calculations!DC70:DL70,2,2)),"N/A",TTEST(Calculations!DO70:DX70,Calculations!DC70:DL70,2,2)))</f>
        <v>1.3470737126993007E-3</v>
      </c>
      <c r="I69" s="13">
        <f t="shared" si="5"/>
        <v>-2.0038545272493957</v>
      </c>
      <c r="J69" s="16" t="str">
        <f>IF(AND('Test Sample Data'!O69&gt;=35,'Control Sample Data'!O69&gt;=35),"C",IF(AND('Test Sample Data'!O69&gt;=30,'Control Sample Data'!O69&gt;=30, OR(H69&gt;=0.05, H69="N/A")),"B",IF(OR(AND('Test Sample Data'!O69&gt;=30,'Control Sample Data'!O69&lt;=30), AND('Test Sample Data'!O69&lt;=30,'Control Sample Data'!O69&gt;=30)),"A","OKAY")))</f>
        <v>OKAY</v>
      </c>
    </row>
    <row r="70" spans="1:10" ht="15" customHeight="1" x14ac:dyDescent="0.25">
      <c r="A70" s="11" t="str">
        <f>'miRNA Table'!B70</f>
        <v>hsa-miR-25-3p</v>
      </c>
      <c r="B70" s="34">
        <v>68</v>
      </c>
      <c r="C70" s="13">
        <f>Calculations!CY71</f>
        <v>15.419444444444444</v>
      </c>
      <c r="D70" s="13">
        <f>Calculations!CZ71</f>
        <v>15.173333333333332</v>
      </c>
      <c r="E70" s="14">
        <f t="shared" si="6"/>
        <v>2.2818374613544853E-5</v>
      </c>
      <c r="F70" s="14">
        <f t="shared" si="6"/>
        <v>2.7062725499364956E-5</v>
      </c>
      <c r="G70" s="13">
        <f t="shared" si="4"/>
        <v>0.84316617016568784</v>
      </c>
      <c r="H70" s="15">
        <f>IF(OR(COUNT(Calculations!DC71:DL71)&lt;3,COUNT(Calculations!DO71:DX71)&lt;3),"N/A",IF(ISERROR(TTEST(Calculations!DO71:DX71,Calculations!DC71:DL71,2,2)),"N/A",TTEST(Calculations!DO71:DX71,Calculations!DC71:DL71,2,2)))</f>
        <v>1.3269874329243214E-2</v>
      </c>
      <c r="I70" s="13">
        <f t="shared" si="5"/>
        <v>-1.1860058377383587</v>
      </c>
      <c r="J70" s="16" t="str">
        <f>IF(AND('Test Sample Data'!O70&gt;=35,'Control Sample Data'!O70&gt;=35),"C",IF(AND('Test Sample Data'!O70&gt;=30,'Control Sample Data'!O70&gt;=30, OR(H70&gt;=0.05, H70="N/A")),"B",IF(OR(AND('Test Sample Data'!O70&gt;=30,'Control Sample Data'!O70&lt;=30), AND('Test Sample Data'!O70&lt;=30,'Control Sample Data'!O70&gt;=30)),"A","OKAY")))</f>
        <v>C</v>
      </c>
    </row>
    <row r="71" spans="1:10" ht="15" customHeight="1" x14ac:dyDescent="0.25">
      <c r="A71" s="11" t="str">
        <f>'miRNA Table'!B71</f>
        <v>hsa-miR-144-3p</v>
      </c>
      <c r="B71" s="34">
        <v>69</v>
      </c>
      <c r="C71" s="13">
        <f>Calculations!CY72</f>
        <v>4.5894444444444433</v>
      </c>
      <c r="D71" s="13">
        <f>Calculations!CZ72</f>
        <v>9.0166666666666657</v>
      </c>
      <c r="E71" s="14">
        <f t="shared" si="6"/>
        <v>4.1537423915758397E-2</v>
      </c>
      <c r="F71" s="14">
        <f t="shared" si="6"/>
        <v>1.9306914460017522E-3</v>
      </c>
      <c r="G71" s="13">
        <f t="shared" si="4"/>
        <v>21.514273553020494</v>
      </c>
      <c r="H71" s="15">
        <f>IF(OR(COUNT(Calculations!DC72:DL72)&lt;3,COUNT(Calculations!DO72:DX72)&lt;3),"N/A",IF(ISERROR(TTEST(Calculations!DO72:DX72,Calculations!DC72:DL72,2,2)),"N/A",TTEST(Calculations!DO72:DX72,Calculations!DC72:DL72,2,2)))</f>
        <v>1.0639276485792788E-7</v>
      </c>
      <c r="I71" s="13">
        <f t="shared" si="5"/>
        <v>21.514273553020494</v>
      </c>
      <c r="J71" s="16" t="str">
        <f>IF(AND('Test Sample Data'!O71&gt;=35,'Control Sample Data'!O71&gt;=35),"C",IF(AND('Test Sample Data'!O71&gt;=30,'Control Sample Data'!O71&gt;=30, OR(H71&gt;=0.05, H71="N/A")),"B",IF(OR(AND('Test Sample Data'!O71&gt;=30,'Control Sample Data'!O71&lt;=30), AND('Test Sample Data'!O71&lt;=30,'Control Sample Data'!O71&gt;=30)),"A","OKAY")))</f>
        <v>OKAY</v>
      </c>
    </row>
    <row r="72" spans="1:10" ht="15" customHeight="1" x14ac:dyDescent="0.25">
      <c r="A72" s="11" t="str">
        <f>'miRNA Table'!B72</f>
        <v>hsa-miR-128-3p</v>
      </c>
      <c r="B72" s="34">
        <v>70</v>
      </c>
      <c r="C72" s="13">
        <f>Calculations!CY73</f>
        <v>9.7061111111111114</v>
      </c>
      <c r="D72" s="13">
        <f>Calculations!CZ73</f>
        <v>7.0966666666666667</v>
      </c>
      <c r="E72" s="14">
        <f t="shared" si="6"/>
        <v>1.1972074599171201E-3</v>
      </c>
      <c r="F72" s="14">
        <f t="shared" si="6"/>
        <v>7.3061816238306149E-3</v>
      </c>
      <c r="G72" s="13">
        <f t="shared" si="4"/>
        <v>0.16386226370450216</v>
      </c>
      <c r="H72" s="15">
        <f>IF(OR(COUNT(Calculations!DC73:DL73)&lt;3,COUNT(Calculations!DO73:DX73)&lt;3),"N/A",IF(ISERROR(TTEST(Calculations!DO73:DX73,Calculations!DC73:DL73,2,2)),"N/A",TTEST(Calculations!DO73:DX73,Calculations!DC73:DL73,2,2)))</f>
        <v>5.2860972853305007E-5</v>
      </c>
      <c r="I72" s="13">
        <f t="shared" si="5"/>
        <v>-6.102686350063677</v>
      </c>
      <c r="J72" s="16" t="str">
        <f>IF(AND('Test Sample Data'!O72&gt;=35,'Control Sample Data'!O72&gt;=35),"C",IF(AND('Test Sample Data'!O72&gt;=30,'Control Sample Data'!O72&gt;=30, OR(H72&gt;=0.05, H72="N/A")),"B",IF(OR(AND('Test Sample Data'!O72&gt;=30,'Control Sample Data'!O72&lt;=30), AND('Test Sample Data'!O72&lt;=30,'Control Sample Data'!O72&gt;=30)),"A","OKAY")))</f>
        <v>OKAY</v>
      </c>
    </row>
    <row r="73" spans="1:10" ht="15" customHeight="1" x14ac:dyDescent="0.25">
      <c r="A73" s="11" t="str">
        <f>'miRNA Table'!B73</f>
        <v>hsa-miR-143-3p</v>
      </c>
      <c r="B73" s="34">
        <v>71</v>
      </c>
      <c r="C73" s="13">
        <f>Calculations!CY74</f>
        <v>-1.3472222222222214</v>
      </c>
      <c r="D73" s="13">
        <f>Calculations!CZ74</f>
        <v>-1.2566666666666666</v>
      </c>
      <c r="E73" s="14">
        <f t="shared" si="6"/>
        <v>2.5442178760726617</v>
      </c>
      <c r="F73" s="14">
        <f t="shared" si="6"/>
        <v>2.3894302703120385</v>
      </c>
      <c r="G73" s="13">
        <f t="shared" si="4"/>
        <v>1.0647801309307132</v>
      </c>
      <c r="H73" s="15">
        <f>IF(OR(COUNT(Calculations!DC74:DL74)&lt;3,COUNT(Calculations!DO74:DX74)&lt;3),"N/A",IF(ISERROR(TTEST(Calculations!DO74:DX74,Calculations!DC74:DL74,2,2)),"N/A",TTEST(Calculations!DO74:DX74,Calculations!DC74:DL74,2,2)))</f>
        <v>0.41161425040512656</v>
      </c>
      <c r="I73" s="13">
        <f t="shared" si="5"/>
        <v>1.0647801309307132</v>
      </c>
      <c r="J73" s="16" t="str">
        <f>IF(AND('Test Sample Data'!O73&gt;=35,'Control Sample Data'!O73&gt;=35),"C",IF(AND('Test Sample Data'!O73&gt;=30,'Control Sample Data'!O73&gt;=30, OR(H73&gt;=0.05, H73="N/A")),"B",IF(OR(AND('Test Sample Data'!O73&gt;=30,'Control Sample Data'!O73&lt;=30), AND('Test Sample Data'!O73&lt;=30,'Control Sample Data'!O73&gt;=30)),"A","OKAY")))</f>
        <v>OKAY</v>
      </c>
    </row>
    <row r="74" spans="1:10" ht="15" customHeight="1" x14ac:dyDescent="0.25">
      <c r="A74" s="11" t="str">
        <f>'miRNA Table'!B74</f>
        <v>hsa-miR-215-5p</v>
      </c>
      <c r="B74" s="34">
        <v>72</v>
      </c>
      <c r="C74" s="13">
        <f>Calculations!CY75</f>
        <v>9.4027777777777768</v>
      </c>
      <c r="D74" s="13">
        <f>Calculations!CZ75</f>
        <v>11.403333333333334</v>
      </c>
      <c r="E74" s="14">
        <f t="shared" si="6"/>
        <v>1.4773447267298462E-3</v>
      </c>
      <c r="F74" s="14">
        <f t="shared" si="6"/>
        <v>3.6919398443355125E-4</v>
      </c>
      <c r="G74" s="13">
        <f t="shared" si="4"/>
        <v>4.0015406236819215</v>
      </c>
      <c r="H74" s="15">
        <f>IF(OR(COUNT(Calculations!DC75:DL75)&lt;3,COUNT(Calculations!DO75:DX75)&lt;3),"N/A",IF(ISERROR(TTEST(Calculations!DO75:DX75,Calculations!DC75:DL75,2,2)),"N/A",TTEST(Calculations!DO75:DX75,Calculations!DC75:DL75,2,2)))</f>
        <v>1.7228668065377332E-5</v>
      </c>
      <c r="I74" s="13">
        <f t="shared" si="5"/>
        <v>4.0015406236819215</v>
      </c>
      <c r="J74" s="16" t="str">
        <f>IF(AND('Test Sample Data'!O74&gt;=35,'Control Sample Data'!O74&gt;=35),"C",IF(AND('Test Sample Data'!O74&gt;=30,'Control Sample Data'!O74&gt;=30, OR(H74&gt;=0.05, H74="N/A")),"B",IF(OR(AND('Test Sample Data'!O74&gt;=30,'Control Sample Data'!O74&lt;=30), AND('Test Sample Data'!O74&lt;=30,'Control Sample Data'!O74&gt;=30)),"A","OKAY")))</f>
        <v>A</v>
      </c>
    </row>
    <row r="75" spans="1:10" ht="15" customHeight="1" x14ac:dyDescent="0.25">
      <c r="A75" s="11" t="str">
        <f>'miRNA Table'!B75</f>
        <v>hsa-miR-19a-3p</v>
      </c>
      <c r="B75" s="34">
        <v>73</v>
      </c>
      <c r="C75" s="13">
        <f>Calculations!CY76</f>
        <v>8.8894444444444431</v>
      </c>
      <c r="D75" s="13">
        <f>Calculations!CZ76</f>
        <v>8.2833333333333332</v>
      </c>
      <c r="E75" s="14">
        <f t="shared" si="6"/>
        <v>2.1086795071274742E-3</v>
      </c>
      <c r="F75" s="14">
        <f t="shared" si="6"/>
        <v>3.2097277913507431E-3</v>
      </c>
      <c r="G75" s="13">
        <f t="shared" si="4"/>
        <v>0.65696521456110235</v>
      </c>
      <c r="H75" s="15">
        <f>IF(OR(COUNT(Calculations!DC76:DL76)&lt;3,COUNT(Calculations!DO76:DX76)&lt;3),"N/A",IF(ISERROR(TTEST(Calculations!DO76:DX76,Calculations!DC76:DL76,2,2)),"N/A",TTEST(Calculations!DO76:DX76,Calculations!DC76:DL76,2,2)))</f>
        <v>2.1391272008929159E-2</v>
      </c>
      <c r="I75" s="13">
        <f t="shared" si="5"/>
        <v>-1.5221506068141955</v>
      </c>
      <c r="J75" s="16" t="str">
        <f>IF(AND('Test Sample Data'!O75&gt;=35,'Control Sample Data'!O75&gt;=35),"C",IF(AND('Test Sample Data'!O75&gt;=30,'Control Sample Data'!O75&gt;=30, OR(H75&gt;=0.05, H75="N/A")),"B",IF(OR(AND('Test Sample Data'!O75&gt;=30,'Control Sample Data'!O75&lt;=30), AND('Test Sample Data'!O75&lt;=30,'Control Sample Data'!O75&gt;=30)),"A","OKAY")))</f>
        <v>OKAY</v>
      </c>
    </row>
    <row r="76" spans="1:10" ht="15" customHeight="1" x14ac:dyDescent="0.25">
      <c r="A76" s="11" t="str">
        <f>'miRNA Table'!B76</f>
        <v>hsa-miR-193a-5p</v>
      </c>
      <c r="B76" s="34">
        <v>74</v>
      </c>
      <c r="C76" s="13">
        <f>Calculations!CY77</f>
        <v>-1.6705555555555556</v>
      </c>
      <c r="D76" s="13">
        <f>Calculations!CZ77</f>
        <v>3.2099999999999995</v>
      </c>
      <c r="E76" s="14">
        <f t="shared" si="6"/>
        <v>3.1833715573663772</v>
      </c>
      <c r="F76" s="14">
        <f t="shared" si="6"/>
        <v>0.10806715391348319</v>
      </c>
      <c r="G76" s="13">
        <f t="shared" si="4"/>
        <v>29.457346123086879</v>
      </c>
      <c r="H76" s="15">
        <f>IF(OR(COUNT(Calculations!DC77:DL77)&lt;3,COUNT(Calculations!DO77:DX77)&lt;3),"N/A",IF(ISERROR(TTEST(Calculations!DO77:DX77,Calculations!DC77:DL77,2,2)),"N/A",TTEST(Calculations!DO77:DX77,Calculations!DC77:DL77,2,2)))</f>
        <v>8.4614729599622007E-6</v>
      </c>
      <c r="I76" s="13">
        <f t="shared" si="5"/>
        <v>29.457346123086879</v>
      </c>
      <c r="J76" s="16" t="str">
        <f>IF(AND('Test Sample Data'!O76&gt;=35,'Control Sample Data'!O76&gt;=35),"C",IF(AND('Test Sample Data'!O76&gt;=30,'Control Sample Data'!O76&gt;=30, OR(H76&gt;=0.05, H76="N/A")),"B",IF(OR(AND('Test Sample Data'!O76&gt;=30,'Control Sample Data'!O76&lt;=30), AND('Test Sample Data'!O76&lt;=30,'Control Sample Data'!O76&gt;=30)),"A","OKAY")))</f>
        <v>OKAY</v>
      </c>
    </row>
    <row r="77" spans="1:10" ht="15" customHeight="1" x14ac:dyDescent="0.25">
      <c r="A77" s="11" t="str">
        <f>'miRNA Table'!B77</f>
        <v>hsa-miR-18a-5p</v>
      </c>
      <c r="B77" s="34">
        <v>75</v>
      </c>
      <c r="C77" s="13">
        <f>Calculations!CY78</f>
        <v>10.809444444444443</v>
      </c>
      <c r="D77" s="13">
        <f>Calculations!CZ78</f>
        <v>14.423333333333332</v>
      </c>
      <c r="E77" s="14">
        <f t="shared" si="6"/>
        <v>5.5722807019895515E-4</v>
      </c>
      <c r="F77" s="14">
        <f t="shared" si="6"/>
        <v>4.5513897718822628E-5</v>
      </c>
      <c r="G77" s="13">
        <f t="shared" si="4"/>
        <v>12.243031208652322</v>
      </c>
      <c r="H77" s="15">
        <f>IF(OR(COUNT(Calculations!DC78:DL78)&lt;3,COUNT(Calculations!DO78:DX78)&lt;3),"N/A",IF(ISERROR(TTEST(Calculations!DO78:DX78,Calculations!DC78:DL78,2,2)),"N/A",TTEST(Calculations!DO78:DX78,Calculations!DC78:DL78,2,2)))</f>
        <v>1.5656031905523799E-3</v>
      </c>
      <c r="I77" s="13">
        <f t="shared" si="5"/>
        <v>12.243031208652322</v>
      </c>
      <c r="J77" s="16" t="str">
        <f>IF(AND('Test Sample Data'!O77&gt;=35,'Control Sample Data'!O77&gt;=35),"C",IF(AND('Test Sample Data'!O77&gt;=30,'Control Sample Data'!O77&gt;=30, OR(H77&gt;=0.05, H77="N/A")),"B",IF(OR(AND('Test Sample Data'!O77&gt;=30,'Control Sample Data'!O77&lt;=30), AND('Test Sample Data'!O77&lt;=30,'Control Sample Data'!O77&gt;=30)),"A","OKAY")))</f>
        <v>OKAY</v>
      </c>
    </row>
    <row r="78" spans="1:10" ht="15" customHeight="1" x14ac:dyDescent="0.25">
      <c r="A78" s="11" t="str">
        <f>'miRNA Table'!B78</f>
        <v>hsa-miR-125b-5p</v>
      </c>
      <c r="B78" s="34">
        <v>76</v>
      </c>
      <c r="C78" s="13">
        <f>Calculations!CY79</f>
        <v>6.5761111111111106</v>
      </c>
      <c r="D78" s="13">
        <f>Calculations!CZ79</f>
        <v>1.8699999999999999</v>
      </c>
      <c r="E78" s="14">
        <f t="shared" si="6"/>
        <v>1.0480772659917391E-2</v>
      </c>
      <c r="F78" s="14">
        <f t="shared" si="6"/>
        <v>0.27357342531518491</v>
      </c>
      <c r="G78" s="13">
        <f t="shared" si="4"/>
        <v>3.8310638717347842E-2</v>
      </c>
      <c r="H78" s="15">
        <f>IF(OR(COUNT(Calculations!DC79:DL79)&lt;3,COUNT(Calculations!DO79:DX79)&lt;3),"N/A",IF(ISERROR(TTEST(Calculations!DO79:DX79,Calculations!DC79:DL79,2,2)),"N/A",TTEST(Calculations!DO79:DX79,Calculations!DC79:DL79,2,2)))</f>
        <v>6.5905962384005631E-5</v>
      </c>
      <c r="I78" s="13">
        <f t="shared" si="5"/>
        <v>-26.102410021871535</v>
      </c>
      <c r="J78" s="16" t="str">
        <f>IF(AND('Test Sample Data'!O78&gt;=35,'Control Sample Data'!O78&gt;=35),"C",IF(AND('Test Sample Data'!O78&gt;=30,'Control Sample Data'!O78&gt;=30, OR(H78&gt;=0.05, H78="N/A")),"B",IF(OR(AND('Test Sample Data'!O78&gt;=30,'Control Sample Data'!O78&lt;=30), AND('Test Sample Data'!O78&lt;=30,'Control Sample Data'!O78&gt;=30)),"A","OKAY")))</f>
        <v>OKAY</v>
      </c>
    </row>
    <row r="79" spans="1:10" ht="15" customHeight="1" x14ac:dyDescent="0.25">
      <c r="A79" s="11" t="str">
        <f>'miRNA Table'!B79</f>
        <v>hsa-miR-126-3p</v>
      </c>
      <c r="B79" s="34">
        <v>77</v>
      </c>
      <c r="C79" s="13">
        <f>Calculations!CY80</f>
        <v>7.0327777777777785</v>
      </c>
      <c r="D79" s="13">
        <f>Calculations!CZ80</f>
        <v>9.27</v>
      </c>
      <c r="E79" s="14">
        <f t="shared" si="6"/>
        <v>7.6370025576667456E-3</v>
      </c>
      <c r="F79" s="14">
        <f t="shared" si="6"/>
        <v>1.6197647379188329E-3</v>
      </c>
      <c r="G79" s="13">
        <f t="shared" si="4"/>
        <v>4.714883821634003</v>
      </c>
      <c r="H79" s="15">
        <f>IF(OR(COUNT(Calculations!DC80:DL80)&lt;3,COUNT(Calculations!DO80:DX80)&lt;3),"N/A",IF(ISERROR(TTEST(Calculations!DO80:DX80,Calculations!DC80:DL80,2,2)),"N/A",TTEST(Calculations!DO80:DX80,Calculations!DC80:DL80,2,2)))</f>
        <v>2.4457251065266427E-3</v>
      </c>
      <c r="I79" s="13">
        <f t="shared" si="5"/>
        <v>4.714883821634003</v>
      </c>
      <c r="J79" s="16" t="str">
        <f>IF(AND('Test Sample Data'!O79&gt;=35,'Control Sample Data'!O79&gt;=35),"C",IF(AND('Test Sample Data'!O79&gt;=30,'Control Sample Data'!O79&gt;=30, OR(H79&gt;=0.05, H79="N/A")),"B",IF(OR(AND('Test Sample Data'!O79&gt;=30,'Control Sample Data'!O79&lt;=30), AND('Test Sample Data'!O79&lt;=30,'Control Sample Data'!O79&gt;=30)),"A","OKAY")))</f>
        <v>OKAY</v>
      </c>
    </row>
    <row r="80" spans="1:10" ht="15" customHeight="1" x14ac:dyDescent="0.25">
      <c r="A80" s="11" t="str">
        <f>'miRNA Table'!B80</f>
        <v>hsa-miR-27a-3p</v>
      </c>
      <c r="B80" s="34">
        <v>78</v>
      </c>
      <c r="C80" s="13">
        <f>Calculations!CY81</f>
        <v>6.4661111111111111</v>
      </c>
      <c r="D80" s="13">
        <f>Calculations!CZ81</f>
        <v>6.419999999999999</v>
      </c>
      <c r="E80" s="14">
        <f t="shared" si="6"/>
        <v>1.1311145794966454E-2</v>
      </c>
      <c r="F80" s="14">
        <f t="shared" si="6"/>
        <v>1.1678509754960464E-2</v>
      </c>
      <c r="G80" s="13">
        <f t="shared" si="4"/>
        <v>0.96854359265847489</v>
      </c>
      <c r="H80" s="15">
        <f>IF(OR(COUNT(Calculations!DC81:DL81)&lt;3,COUNT(Calculations!DO81:DX81)&lt;3),"N/A",IF(ISERROR(TTEST(Calculations!DO81:DX81,Calculations!DC81:DL81,2,2)),"N/A",TTEST(Calculations!DO81:DX81,Calculations!DC81:DL81,2,2)))</f>
        <v>0.49944172332393283</v>
      </c>
      <c r="I80" s="13">
        <f t="shared" si="5"/>
        <v>-1.0324780501156205</v>
      </c>
      <c r="J80" s="16" t="str">
        <f>IF(AND('Test Sample Data'!O80&gt;=35,'Control Sample Data'!O80&gt;=35),"C",IF(AND('Test Sample Data'!O80&gt;=30,'Control Sample Data'!O80&gt;=30, OR(H80&gt;=0.05, H80="N/A")),"B",IF(OR(AND('Test Sample Data'!O80&gt;=30,'Control Sample Data'!O80&lt;=30), AND('Test Sample Data'!O80&lt;=30,'Control Sample Data'!O80&gt;=30)),"A","OKAY")))</f>
        <v>OKAY</v>
      </c>
    </row>
    <row r="81" spans="1:10" ht="15" customHeight="1" x14ac:dyDescent="0.25">
      <c r="A81" s="11" t="str">
        <f>'miRNA Table'!B81</f>
        <v>hsa-miR-372-3p</v>
      </c>
      <c r="B81" s="34">
        <v>79</v>
      </c>
      <c r="C81" s="13">
        <f>Calculations!CY82</f>
        <v>9.6194444444444436</v>
      </c>
      <c r="D81" s="13">
        <f>Calculations!CZ82</f>
        <v>10.556666666666667</v>
      </c>
      <c r="E81" s="14">
        <f t="shared" si="6"/>
        <v>1.2713311278927015E-3</v>
      </c>
      <c r="F81" s="14">
        <f t="shared" si="6"/>
        <v>6.639367054750246E-4</v>
      </c>
      <c r="G81" s="13">
        <f t="shared" si="4"/>
        <v>1.9148378413317373</v>
      </c>
      <c r="H81" s="15">
        <f>IF(OR(COUNT(Calculations!DC82:DL82)&lt;3,COUNT(Calculations!DO82:DX82)&lt;3),"N/A",IF(ISERROR(TTEST(Calculations!DO82:DX82,Calculations!DC82:DL82,2,2)),"N/A",TTEST(Calculations!DO82:DX82,Calculations!DC82:DL82,2,2)))</f>
        <v>1.274218920183375E-5</v>
      </c>
      <c r="I81" s="13">
        <f t="shared" si="5"/>
        <v>1.9148378413317373</v>
      </c>
      <c r="J81" s="16" t="str">
        <f>IF(AND('Test Sample Data'!O81&gt;=35,'Control Sample Data'!O81&gt;=35),"C",IF(AND('Test Sample Data'!O81&gt;=30,'Control Sample Data'!O81&gt;=30, OR(H81&gt;=0.05, H81="N/A")),"B",IF(OR(AND('Test Sample Data'!O81&gt;=30,'Control Sample Data'!O81&lt;=30), AND('Test Sample Data'!O81&lt;=30,'Control Sample Data'!O81&gt;=30)),"A","OKAY")))</f>
        <v>A</v>
      </c>
    </row>
    <row r="82" spans="1:10" ht="15" customHeight="1" x14ac:dyDescent="0.25">
      <c r="A82" s="11" t="str">
        <f>'miRNA Table'!B82</f>
        <v>hsa-miR-149-5p</v>
      </c>
      <c r="B82" s="34">
        <v>80</v>
      </c>
      <c r="C82" s="13">
        <f>Calculations!CY83</f>
        <v>10.096111111111112</v>
      </c>
      <c r="D82" s="13">
        <f>Calculations!CZ83</f>
        <v>4.9200000000000008</v>
      </c>
      <c r="E82" s="14">
        <f t="shared" si="6"/>
        <v>9.1362445536739129E-4</v>
      </c>
      <c r="F82" s="14">
        <f t="shared" si="6"/>
        <v>3.3031813767543119E-2</v>
      </c>
      <c r="G82" s="13">
        <f t="shared" si="4"/>
        <v>2.7658924871546524E-2</v>
      </c>
      <c r="H82" s="15">
        <f>IF(OR(COUNT(Calculations!DC83:DL83)&lt;3,COUNT(Calculations!DO83:DX83)&lt;3),"N/A",IF(ISERROR(TTEST(Calculations!DO83:DX83,Calculations!DC83:DL83,2,2)),"N/A",TTEST(Calculations!DO83:DX83,Calculations!DC83:DL83,2,2)))</f>
        <v>4.6080796349611734E-4</v>
      </c>
      <c r="I82" s="13">
        <f t="shared" si="5"/>
        <v>-36.15469526180776</v>
      </c>
      <c r="J82" s="16" t="str">
        <f>IF(AND('Test Sample Data'!O82&gt;=35,'Control Sample Data'!O82&gt;=35),"C",IF(AND('Test Sample Data'!O82&gt;=30,'Control Sample Data'!O82&gt;=30, OR(H82&gt;=0.05, H82="N/A")),"B",IF(OR(AND('Test Sample Data'!O82&gt;=30,'Control Sample Data'!O82&lt;=30), AND('Test Sample Data'!O82&lt;=30,'Control Sample Data'!O82&gt;=30)),"A","OKAY")))</f>
        <v>OKAY</v>
      </c>
    </row>
    <row r="83" spans="1:10" ht="15" customHeight="1" x14ac:dyDescent="0.25">
      <c r="A83" s="11" t="str">
        <f>'miRNA Table'!B83</f>
        <v>hsa-miR-23b-3p</v>
      </c>
      <c r="B83" s="34">
        <v>81</v>
      </c>
      <c r="C83" s="13">
        <f>Calculations!CY84</f>
        <v>13.189444444444442</v>
      </c>
      <c r="D83" s="13">
        <f>Calculations!CZ84</f>
        <v>15.173333333333332</v>
      </c>
      <c r="E83" s="14">
        <f t="shared" si="6"/>
        <v>1.0704874892572369E-4</v>
      </c>
      <c r="F83" s="14">
        <f t="shared" si="6"/>
        <v>2.7062725499364956E-5</v>
      </c>
      <c r="G83" s="13">
        <f t="shared" si="4"/>
        <v>3.9555790095212569</v>
      </c>
      <c r="H83" s="15">
        <f>IF(OR(COUNT(Calculations!DC84:DL84)&lt;3,COUNT(Calculations!DO84:DX84)&lt;3),"N/A",IF(ISERROR(TTEST(Calculations!DO84:DX84,Calculations!DC84:DL84,2,2)),"N/A",TTEST(Calculations!DO84:DX84,Calculations!DC84:DL84,2,2)))</f>
        <v>2.2311036085781381E-2</v>
      </c>
      <c r="I83" s="13">
        <f t="shared" si="5"/>
        <v>3.9555790095212569</v>
      </c>
      <c r="J83" s="16" t="str">
        <f>IF(AND('Test Sample Data'!O83&gt;=35,'Control Sample Data'!O83&gt;=35),"C",IF(AND('Test Sample Data'!O83&gt;=30,'Control Sample Data'!O83&gt;=30, OR(H83&gt;=0.05, H83="N/A")),"B",IF(OR(AND('Test Sample Data'!O83&gt;=30,'Control Sample Data'!O83&lt;=30), AND('Test Sample Data'!O83&lt;=30,'Control Sample Data'!O83&gt;=30)),"A","OKAY")))</f>
        <v>OKAY</v>
      </c>
    </row>
    <row r="84" spans="1:10" ht="15" customHeight="1" x14ac:dyDescent="0.25">
      <c r="A84" s="11" t="str">
        <f>'miRNA Table'!B84</f>
        <v>hsa-miR-203a-3p</v>
      </c>
      <c r="B84" s="34">
        <v>82</v>
      </c>
      <c r="C84" s="13">
        <f>Calculations!CY85</f>
        <v>8.8461111111111101</v>
      </c>
      <c r="D84" s="13">
        <f>Calculations!CZ85</f>
        <v>7.06</v>
      </c>
      <c r="E84" s="14">
        <f t="shared" si="6"/>
        <v>2.1729774055267784E-3</v>
      </c>
      <c r="F84" s="14">
        <f t="shared" si="6"/>
        <v>7.4942509322286311E-3</v>
      </c>
      <c r="G84" s="13">
        <f t="shared" si="4"/>
        <v>0.28995258167590887</v>
      </c>
      <c r="H84" s="15">
        <f>IF(OR(COUNT(Calculations!DC85:DL85)&lt;3,COUNT(Calculations!DO85:DX85)&lt;3),"N/A",IF(ISERROR(TTEST(Calculations!DO85:DX85,Calculations!DC85:DL85,2,2)),"N/A",TTEST(Calculations!DO85:DX85,Calculations!DC85:DL85,2,2)))</f>
        <v>1.6371772549324268E-4</v>
      </c>
      <c r="I84" s="13">
        <f t="shared" si="5"/>
        <v>-3.4488397869060479</v>
      </c>
      <c r="J84" s="16" t="str">
        <f>IF(AND('Test Sample Data'!O84&gt;=35,'Control Sample Data'!O84&gt;=35),"C",IF(AND('Test Sample Data'!O84&gt;=30,'Control Sample Data'!O84&gt;=30, OR(H84&gt;=0.05, H84="N/A")),"B",IF(OR(AND('Test Sample Data'!O84&gt;=30,'Control Sample Data'!O84&lt;=30), AND('Test Sample Data'!O84&lt;=30,'Control Sample Data'!O84&gt;=30)),"A","OKAY")))</f>
        <v>OKAY</v>
      </c>
    </row>
    <row r="85" spans="1:10" ht="15" customHeight="1" x14ac:dyDescent="0.25">
      <c r="A85" s="11" t="str">
        <f>'miRNA Table'!B85</f>
        <v>hsa-miR-32-5p</v>
      </c>
      <c r="B85" s="34">
        <v>83</v>
      </c>
      <c r="C85" s="13">
        <f>Calculations!CY86</f>
        <v>7.1094444444444447</v>
      </c>
      <c r="D85" s="13">
        <f>Calculations!CZ86</f>
        <v>6.46</v>
      </c>
      <c r="E85" s="14">
        <f t="shared" si="6"/>
        <v>7.2417573653769801E-3</v>
      </c>
      <c r="F85" s="14">
        <f t="shared" si="6"/>
        <v>1.1359160291564932E-2</v>
      </c>
      <c r="G85" s="13">
        <f t="shared" si="4"/>
        <v>0.63752576594544175</v>
      </c>
      <c r="H85" s="15">
        <f>IF(OR(COUNT(Calculations!DC86:DL86)&lt;3,COUNT(Calculations!DO86:DX86)&lt;3),"N/A",IF(ISERROR(TTEST(Calculations!DO86:DX86,Calculations!DC86:DL86,2,2)),"N/A",TTEST(Calculations!DO86:DX86,Calculations!DC86:DL86,2,2)))</f>
        <v>8.50382839042291E-5</v>
      </c>
      <c r="I85" s="13">
        <f t="shared" si="5"/>
        <v>-1.5685640540614292</v>
      </c>
      <c r="J85" s="16" t="str">
        <f>IF(AND('Test Sample Data'!O85&gt;=35,'Control Sample Data'!O85&gt;=35),"C",IF(AND('Test Sample Data'!O85&gt;=30,'Control Sample Data'!O85&gt;=30, OR(H85&gt;=0.05, H85="N/A")),"B",IF(OR(AND('Test Sample Data'!O85&gt;=30,'Control Sample Data'!O85&lt;=30), AND('Test Sample Data'!O85&lt;=30,'Control Sample Data'!O85&gt;=30)),"A","OKAY")))</f>
        <v>OKAY</v>
      </c>
    </row>
    <row r="86" spans="1:10" ht="15" customHeight="1" x14ac:dyDescent="0.25">
      <c r="A86" s="11" t="str">
        <f>'miRNA Table'!B86</f>
        <v>hsa-miR-181c-5p</v>
      </c>
      <c r="B86" s="34">
        <v>84</v>
      </c>
      <c r="C86" s="13">
        <f>Calculations!CY87</f>
        <v>0.58277777777777706</v>
      </c>
      <c r="D86" s="13">
        <f>Calculations!CZ87</f>
        <v>2.44</v>
      </c>
      <c r="E86" s="14">
        <f t="shared" si="6"/>
        <v>0.6676769878213803</v>
      </c>
      <c r="F86" s="14">
        <f t="shared" si="6"/>
        <v>0.18428365216138767</v>
      </c>
      <c r="G86" s="13">
        <f t="shared" si="4"/>
        <v>3.6230939640628437</v>
      </c>
      <c r="H86" s="15">
        <f>IF(OR(COUNT(Calculations!DC87:DL87)&lt;3,COUNT(Calculations!DO87:DX87)&lt;3),"N/A",IF(ISERROR(TTEST(Calculations!DO87:DX87,Calculations!DC87:DL87,2,2)),"N/A",TTEST(Calculations!DO87:DX87,Calculations!DC87:DL87,2,2)))</f>
        <v>8.6101864518670435E-6</v>
      </c>
      <c r="I86" s="17">
        <f t="shared" si="5"/>
        <v>3.6230939640628437</v>
      </c>
      <c r="J86" s="16" t="str">
        <f>IF(AND('Test Sample Data'!O86&gt;=35,'Control Sample Data'!O86&gt;=35),"C",IF(AND('Test Sample Data'!O86&gt;=30,'Control Sample Data'!O86&gt;=30, OR(H86&gt;=0.05, H86="N/A")),"B",IF(OR(AND('Test Sample Data'!O86&gt;=30,'Control Sample Data'!O86&lt;=30), AND('Test Sample Data'!O86&lt;=30,'Control Sample Data'!O86&gt;=30)),"A","OKAY")))</f>
        <v>OKAY</v>
      </c>
    </row>
    <row r="87" spans="1:10" ht="15" customHeight="1" x14ac:dyDescent="0.25">
      <c r="A87" s="11" t="str">
        <f>'miRNA Table'!B87</f>
        <v>cel-miR-39-3p1</v>
      </c>
      <c r="B87" s="34">
        <v>85</v>
      </c>
      <c r="C87" s="13">
        <f>Calculations!CY88</f>
        <v>-5.070555555555555</v>
      </c>
      <c r="D87" s="13">
        <f>Calculations!CZ88</f>
        <v>-5.75</v>
      </c>
      <c r="E87" s="14">
        <f t="shared" si="6"/>
        <v>33.603871622994895</v>
      </c>
      <c r="F87" s="14">
        <f t="shared" si="6"/>
        <v>53.817370576237735</v>
      </c>
      <c r="G87" s="13">
        <f t="shared" si="4"/>
        <v>0.62440567540161818</v>
      </c>
      <c r="H87" s="15">
        <f>IF(OR(COUNT(Calculations!DC88:DL88)&lt;3,COUNT(Calculations!DO88:DX88)&lt;3),"N/A",IF(ISERROR(TTEST(Calculations!DO88:DX88,Calculations!DC88:DL88,2,2)),"N/A",TTEST(Calculations!DO88:DX88,Calculations!DC88:DL88,2,2)))</f>
        <v>3.1714885610630654E-3</v>
      </c>
      <c r="I87" s="13">
        <f t="shared" si="5"/>
        <v>-1.6015229191451523</v>
      </c>
      <c r="J87" s="16" t="str">
        <f>IF(AND('Test Sample Data'!O87&gt;=35,'Control Sample Data'!O87&gt;=35),"C",IF(AND('Test Sample Data'!O87&gt;=30,'Control Sample Data'!O87&gt;=30, OR(H87&gt;=0.05, H87="N/A")),"B",IF(OR(AND('Test Sample Data'!O87&gt;=30,'Control Sample Data'!O87&lt;=30), AND('Test Sample Data'!O87&lt;=30,'Control Sample Data'!O87&gt;=30)),"A","OKAY")))</f>
        <v>OKAY</v>
      </c>
    </row>
    <row r="88" spans="1:10" ht="15" customHeight="1" x14ac:dyDescent="0.25">
      <c r="A88" s="11" t="str">
        <f>'miRNA Table'!B88</f>
        <v>cel-miR-39-3p2</v>
      </c>
      <c r="B88" s="34">
        <v>86</v>
      </c>
      <c r="C88" s="13">
        <f>Calculations!CY89</f>
        <v>-4.7938888888888895</v>
      </c>
      <c r="D88" s="13">
        <f>Calculations!CZ89</f>
        <v>-5.5</v>
      </c>
      <c r="E88" s="14">
        <f t="shared" si="6"/>
        <v>27.73986552691154</v>
      </c>
      <c r="F88" s="14">
        <f t="shared" si="6"/>
        <v>45.254833995939045</v>
      </c>
      <c r="G88" s="13">
        <f t="shared" si="4"/>
        <v>0.61297021947756536</v>
      </c>
      <c r="H88" s="15">
        <f>IF(OR(COUNT(Calculations!DC89:DL89)&lt;3,COUNT(Calculations!DO89:DX89)&lt;3),"N/A",IF(ISERROR(TTEST(Calculations!DO89:DX89,Calculations!DC89:DL89,2,2)),"N/A",TTEST(Calculations!DO89:DX89,Calculations!DC89:DL89,2,2)))</f>
        <v>6.2560696591677636E-2</v>
      </c>
      <c r="I88" s="13">
        <f t="shared" si="5"/>
        <v>-1.6314006263669714</v>
      </c>
      <c r="J88" s="16" t="str">
        <f>IF(AND('Test Sample Data'!O88&gt;=35,'Control Sample Data'!O88&gt;=35),"C",IF(AND('Test Sample Data'!O88&gt;=30,'Control Sample Data'!O88&gt;=30, OR(H88&gt;=0.05, H88="N/A")),"B",IF(OR(AND('Test Sample Data'!O88&gt;=30,'Control Sample Data'!O88&lt;=30), AND('Test Sample Data'!O88&lt;=30,'Control Sample Data'!O88&gt;=30)),"A","OKAY")))</f>
        <v>OKAY</v>
      </c>
    </row>
    <row r="89" spans="1:10" ht="15" customHeight="1" x14ac:dyDescent="0.25">
      <c r="A89" s="11" t="str">
        <f>'miRNA Table'!B89</f>
        <v>SNORD61</v>
      </c>
      <c r="B89" s="34">
        <v>87</v>
      </c>
      <c r="C89" s="13">
        <f>Calculations!CY90</f>
        <v>-0.67055555555555435</v>
      </c>
      <c r="D89" s="13">
        <f>Calculations!CZ90</f>
        <v>-1.2766666666666673</v>
      </c>
      <c r="E89" s="14">
        <f t="shared" si="6"/>
        <v>1.5916857786831873</v>
      </c>
      <c r="F89" s="14">
        <f t="shared" si="6"/>
        <v>2.4227854738801446</v>
      </c>
      <c r="G89" s="13">
        <f t="shared" si="4"/>
        <v>0.65696521456110069</v>
      </c>
      <c r="H89" s="15">
        <f>IF(OR(COUNT(Calculations!DC90:DL90)&lt;3,COUNT(Calculations!DO90:DX90)&lt;3),"N/A",IF(ISERROR(TTEST(Calculations!DO90:DX90,Calculations!DC90:DL90,2,2)),"N/A",TTEST(Calculations!DO90:DX90,Calculations!DC90:DL90,2,2)))</f>
        <v>2.0141326686227506E-3</v>
      </c>
      <c r="I89" s="13">
        <f t="shared" si="5"/>
        <v>-1.5221506068141992</v>
      </c>
      <c r="J89" s="16" t="str">
        <f>IF(AND('Test Sample Data'!O89&gt;=35,'Control Sample Data'!O89&gt;=35),"C",IF(AND('Test Sample Data'!O89&gt;=30,'Control Sample Data'!O89&gt;=30, OR(H89&gt;=0.05, H89="N/A")),"B",IF(OR(AND('Test Sample Data'!O89&gt;=30,'Control Sample Data'!O89&lt;=30), AND('Test Sample Data'!O89&lt;=30,'Control Sample Data'!O89&gt;=30)),"A","OKAY")))</f>
        <v>OKAY</v>
      </c>
    </row>
    <row r="90" spans="1:10" ht="15" customHeight="1" x14ac:dyDescent="0.25">
      <c r="A90" s="11" t="str">
        <f>'miRNA Table'!B90</f>
        <v>SNORD68</v>
      </c>
      <c r="B90" s="34">
        <v>88</v>
      </c>
      <c r="C90" s="13">
        <f>Calculations!CY91</f>
        <v>-1.34388888888889</v>
      </c>
      <c r="D90" s="13">
        <f>Calculations!CZ91</f>
        <v>-1.9366666666666663</v>
      </c>
      <c r="E90" s="14">
        <f t="shared" si="6"/>
        <v>2.5383462703378976</v>
      </c>
      <c r="F90" s="14">
        <f t="shared" si="6"/>
        <v>3.8282012282956037</v>
      </c>
      <c r="G90" s="13">
        <f t="shared" si="4"/>
        <v>0.66306500598141838</v>
      </c>
      <c r="H90" s="15">
        <f>IF(OR(COUNT(Calculations!DC91:DL91)&lt;3,COUNT(Calculations!DO91:DX91)&lt;3),"N/A",IF(ISERROR(TTEST(Calculations!DO91:DX91,Calculations!DC91:DL91,2,2)),"N/A",TTEST(Calculations!DO91:DX91,Calculations!DC91:DL91,2,2)))</f>
        <v>7.3416824394348674E-5</v>
      </c>
      <c r="I90" s="13">
        <f t="shared" si="5"/>
        <v>-1.5081477547135458</v>
      </c>
      <c r="J90" s="16" t="str">
        <f>IF(AND('Test Sample Data'!O90&gt;=35,'Control Sample Data'!O90&gt;=35),"C",IF(AND('Test Sample Data'!O90&gt;=30,'Control Sample Data'!O90&gt;=30, OR(H90&gt;=0.05, H90="N/A")),"B",IF(OR(AND('Test Sample Data'!O90&gt;=30,'Control Sample Data'!O90&lt;=30), AND('Test Sample Data'!O90&lt;=30,'Control Sample Data'!O90&gt;=30)),"A","OKAY")))</f>
        <v>OKAY</v>
      </c>
    </row>
    <row r="91" spans="1:10" ht="15" customHeight="1" x14ac:dyDescent="0.25">
      <c r="A91" s="11" t="str">
        <f>'miRNA Table'!B91</f>
        <v>SNORD72</v>
      </c>
      <c r="B91" s="34">
        <v>89</v>
      </c>
      <c r="C91" s="13">
        <f>Calculations!CY92</f>
        <v>-2.3772222222222226</v>
      </c>
      <c r="D91" s="13">
        <f>Calculations!CZ92</f>
        <v>-2.5233333333333334</v>
      </c>
      <c r="E91" s="14">
        <f t="shared" si="6"/>
        <v>5.1953546038223815</v>
      </c>
      <c r="F91" s="14">
        <f t="shared" si="6"/>
        <v>5.7490888743156852</v>
      </c>
      <c r="G91" s="13">
        <f t="shared" si="4"/>
        <v>0.90368312569194453</v>
      </c>
      <c r="H91" s="15">
        <f>IF(OR(COUNT(Calculations!DC92:DL92)&lt;3,COUNT(Calculations!DO92:DX92)&lt;3),"N/A",IF(ISERROR(TTEST(Calculations!DO92:DX92,Calculations!DC92:DL92,2,2)),"N/A",TTEST(Calculations!DO92:DX92,Calculations!DC92:DL92,2,2)))</f>
        <v>0.10829926736993904</v>
      </c>
      <c r="I91" s="13">
        <f t="shared" si="5"/>
        <v>-1.1065825747651381</v>
      </c>
      <c r="J91" s="16" t="str">
        <f>IF(AND('Test Sample Data'!O91&gt;=35,'Control Sample Data'!O91&gt;=35),"C",IF(AND('Test Sample Data'!O91&gt;=30,'Control Sample Data'!O91&gt;=30, OR(H91&gt;=0.05, H91="N/A")),"B",IF(OR(AND('Test Sample Data'!O91&gt;=30,'Control Sample Data'!O91&lt;=30), AND('Test Sample Data'!O91&lt;=30,'Control Sample Data'!O91&gt;=30)),"A","OKAY")))</f>
        <v>OKAY</v>
      </c>
    </row>
    <row r="92" spans="1:10" ht="15" customHeight="1" x14ac:dyDescent="0.25">
      <c r="A92" s="11" t="str">
        <f>'miRNA Table'!B92</f>
        <v>SNORD95</v>
      </c>
      <c r="B92" s="34">
        <f>B91+1</f>
        <v>90</v>
      </c>
      <c r="C92" s="13">
        <f>Calculations!CY93</f>
        <v>3.2061111111111109</v>
      </c>
      <c r="D92" s="13">
        <f>Calculations!CZ93</f>
        <v>2.836666666666666</v>
      </c>
      <c r="E92" s="14">
        <f t="shared" ref="E92:E98" si="7">IF(ISERROR(2^-C92),"N/A",2^-C92)</f>
        <v>0.10835884971449818</v>
      </c>
      <c r="F92" s="14">
        <f t="shared" ref="F92:F98" si="8">IF(ISERROR(2^-D92),"N/A",2^-D92)</f>
        <v>0.13998395050584495</v>
      </c>
      <c r="G92" s="13">
        <f t="shared" si="4"/>
        <v>0.77408052368098956</v>
      </c>
      <c r="H92" s="15">
        <f>IF(OR(COUNT(Calculations!DC93:DL93)&lt;3,COUNT(Calculations!DO93:DX93)&lt;3),"N/A",IF(ISERROR(TTEST(Calculations!DO93:DX93,Calculations!DC93:DL93,2,2)),"N/A",TTEST(Calculations!DO93:DX93,Calculations!DC93:DL93,2,2)))</f>
        <v>0.2358275229063303</v>
      </c>
      <c r="I92" s="13">
        <f t="shared" si="5"/>
        <v>-1.2918552649338007</v>
      </c>
      <c r="J92" s="16" t="str">
        <f>IF(AND('Test Sample Data'!O92&gt;=35,'Control Sample Data'!O92&gt;=35),"C",IF(AND('Test Sample Data'!O92&gt;=30,'Control Sample Data'!O92&gt;=30, OR(H92&gt;=0.05, H92="N/A")),"B",IF(OR(AND('Test Sample Data'!O92&gt;=30,'Control Sample Data'!O92&lt;=30), AND('Test Sample Data'!O92&lt;=30,'Control Sample Data'!O92&gt;=30)),"A","OKAY")))</f>
        <v>OKAY</v>
      </c>
    </row>
    <row r="93" spans="1:10" ht="15" customHeight="1" x14ac:dyDescent="0.25">
      <c r="A93" s="11" t="str">
        <f>'miRNA Table'!B93</f>
        <v>SNORD96A</v>
      </c>
      <c r="B93" s="34">
        <f t="shared" ref="B93:B98" si="9">B92+1</f>
        <v>91</v>
      </c>
      <c r="C93" s="13">
        <f>Calculations!CY94</f>
        <v>0.66611111111111165</v>
      </c>
      <c r="D93" s="13">
        <f>Calculations!CZ94</f>
        <v>1.47</v>
      </c>
      <c r="E93" s="14">
        <f t="shared" si="7"/>
        <v>0.6302031579732883</v>
      </c>
      <c r="F93" s="14">
        <f t="shared" si="8"/>
        <v>0.36098229888062405</v>
      </c>
      <c r="G93" s="13">
        <f t="shared" si="4"/>
        <v>1.7458007218844127</v>
      </c>
      <c r="H93" s="15">
        <f>IF(OR(COUNT(Calculations!DC94:DL94)&lt;3,COUNT(Calculations!DO94:DX94)&lt;3),"N/A",IF(ISERROR(TTEST(Calculations!DO94:DX94,Calculations!DC94:DL94,2,2)),"N/A",TTEST(Calculations!DO94:DX94,Calculations!DC94:DL94,2,2)))</f>
        <v>3.8254271630872414E-3</v>
      </c>
      <c r="I93" s="13">
        <f t="shared" si="5"/>
        <v>1.7458007218844127</v>
      </c>
      <c r="J93" s="16" t="str">
        <f>IF(AND('Test Sample Data'!O93&gt;=35,'Control Sample Data'!O93&gt;=35),"C",IF(AND('Test Sample Data'!O93&gt;=30,'Control Sample Data'!O93&gt;=30, OR(H93&gt;=0.05, H93="N/A")),"B",IF(OR(AND('Test Sample Data'!O93&gt;=30,'Control Sample Data'!O93&lt;=30), AND('Test Sample Data'!O93&lt;=30,'Control Sample Data'!O93&gt;=30)),"A","OKAY")))</f>
        <v>OKAY</v>
      </c>
    </row>
    <row r="94" spans="1:10" ht="15" customHeight="1" x14ac:dyDescent="0.25">
      <c r="A94" s="11" t="str">
        <f>'miRNA Table'!B94</f>
        <v>RNU6-6P</v>
      </c>
      <c r="B94" s="34">
        <f t="shared" si="9"/>
        <v>92</v>
      </c>
      <c r="C94" s="13">
        <f>Calculations!CY95</f>
        <v>0.51944444444444449</v>
      </c>
      <c r="D94" s="13">
        <f>Calculations!CZ95</f>
        <v>1.4299999999999997</v>
      </c>
      <c r="E94" s="14">
        <f t="shared" si="7"/>
        <v>0.69764043006552567</v>
      </c>
      <c r="F94" s="14">
        <f t="shared" si="8"/>
        <v>0.37113089265726235</v>
      </c>
      <c r="G94" s="13">
        <f t="shared" si="4"/>
        <v>1.8797692239265928</v>
      </c>
      <c r="H94" s="15">
        <f>IF(OR(COUNT(Calculations!DC95:DL95)&lt;3,COUNT(Calculations!DO95:DX95)&lt;3),"N/A",IF(ISERROR(TTEST(Calculations!DO95:DX95,Calculations!DC95:DL95,2,2)),"N/A",TTEST(Calculations!DO95:DX95,Calculations!DC95:DL95,2,2)))</f>
        <v>2.399710384239708E-4</v>
      </c>
      <c r="I94" s="13">
        <f t="shared" si="5"/>
        <v>1.8797692239265928</v>
      </c>
      <c r="J94" s="16" t="str">
        <f>IF(AND('Test Sample Data'!O94&gt;=35,'Control Sample Data'!O94&gt;=35),"C",IF(AND('Test Sample Data'!O94&gt;=30,'Control Sample Data'!O94&gt;=30, OR(H94&gt;=0.05, H94="N/A")),"B",IF(OR(AND('Test Sample Data'!O94&gt;=30,'Control Sample Data'!O94&lt;=30), AND('Test Sample Data'!O94&lt;=30,'Control Sample Data'!O94&gt;=30)),"A","OKAY")))</f>
        <v>OKAY</v>
      </c>
    </row>
    <row r="95" spans="1:10" ht="15" customHeight="1" x14ac:dyDescent="0.25">
      <c r="A95" s="11" t="str">
        <f>'miRNA Table'!B95</f>
        <v>miRTC1</v>
      </c>
      <c r="B95" s="34">
        <f t="shared" si="9"/>
        <v>93</v>
      </c>
      <c r="C95" s="13">
        <f>Calculations!CY96</f>
        <v>0.56611111111111134</v>
      </c>
      <c r="D95" s="13">
        <f>Calculations!CZ96</f>
        <v>1.556666666666666</v>
      </c>
      <c r="E95" s="14">
        <f t="shared" si="7"/>
        <v>0.67543502072233785</v>
      </c>
      <c r="F95" s="14">
        <f t="shared" si="8"/>
        <v>0.33993559320321276</v>
      </c>
      <c r="G95" s="13">
        <f t="shared" si="4"/>
        <v>1.9869499817824734</v>
      </c>
      <c r="H95" s="15">
        <f>IF(OR(COUNT(Calculations!DC96:DL96)&lt;3,COUNT(Calculations!DO96:DX96)&lt;3),"N/A",IF(ISERROR(TTEST(Calculations!DO96:DX96,Calculations!DC96:DL96,2,2)),"N/A",TTEST(Calculations!DO96:DX96,Calculations!DC96:DL96,2,2)))</f>
        <v>1.8980407336186819E-5</v>
      </c>
      <c r="I95" s="13">
        <f t="shared" si="5"/>
        <v>1.9869499817824734</v>
      </c>
      <c r="J95" s="16" t="str">
        <f>IF(AND('Test Sample Data'!O95&gt;=35,'Control Sample Data'!O95&gt;=35),"C",IF(AND('Test Sample Data'!O95&gt;=30,'Control Sample Data'!O95&gt;=30, OR(H95&gt;=0.05, H95="N/A")),"B",IF(OR(AND('Test Sample Data'!O95&gt;=30,'Control Sample Data'!O95&lt;=30), AND('Test Sample Data'!O95&lt;=30,'Control Sample Data'!O95&gt;=30)),"A","OKAY")))</f>
        <v>OKAY</v>
      </c>
    </row>
    <row r="96" spans="1:10" ht="15" customHeight="1" x14ac:dyDescent="0.25">
      <c r="A96" s="11" t="str">
        <f>'miRNA Table'!B96</f>
        <v>miRTC2</v>
      </c>
      <c r="B96" s="34">
        <f t="shared" si="9"/>
        <v>94</v>
      </c>
      <c r="C96" s="13">
        <f>Calculations!CY97</f>
        <v>-1.3938888888888883</v>
      </c>
      <c r="D96" s="13">
        <f>Calculations!CZ97</f>
        <v>-2.276666666666666</v>
      </c>
      <c r="E96" s="14">
        <f t="shared" si="7"/>
        <v>2.627860858244405</v>
      </c>
      <c r="F96" s="14">
        <f t="shared" si="8"/>
        <v>4.845570947760284</v>
      </c>
      <c r="G96" s="13">
        <f t="shared" si="4"/>
        <v>0.54232223334982899</v>
      </c>
      <c r="H96" s="15">
        <f>IF(OR(COUNT(Calculations!DC97:DL97)&lt;3,COUNT(Calculations!DO97:DX97)&lt;3),"N/A",IF(ISERROR(TTEST(Calculations!DO97:DX97,Calculations!DC97:DL97,2,2)),"N/A",TTEST(Calculations!DO97:DX97,Calculations!DC97:DL97,2,2)))</f>
        <v>6.8882733242345436E-4</v>
      </c>
      <c r="I96" s="13">
        <f t="shared" si="5"/>
        <v>-1.8439221896236413</v>
      </c>
      <c r="J96" s="16" t="str">
        <f>IF(AND('Test Sample Data'!O96&gt;=35,'Control Sample Data'!O96&gt;=35),"C",IF(AND('Test Sample Data'!O96&gt;=30,'Control Sample Data'!O96&gt;=30, OR(H96&gt;=0.05, H96="N/A")),"B",IF(OR(AND('Test Sample Data'!O96&gt;=30,'Control Sample Data'!O96&lt;=30), AND('Test Sample Data'!O96&lt;=30,'Control Sample Data'!O96&gt;=30)),"A","OKAY")))</f>
        <v>OKAY</v>
      </c>
    </row>
    <row r="97" spans="1:10" ht="15" customHeight="1" x14ac:dyDescent="0.25">
      <c r="A97" s="11" t="str">
        <f>'miRNA Table'!B97</f>
        <v>PPC1</v>
      </c>
      <c r="B97" s="34">
        <f t="shared" si="9"/>
        <v>95</v>
      </c>
      <c r="C97" s="13">
        <f>Calculations!CY98</f>
        <v>-1.4472222222222217</v>
      </c>
      <c r="D97" s="13">
        <f>Calculations!CZ98</f>
        <v>-2.2966666666666669</v>
      </c>
      <c r="E97" s="14">
        <f t="shared" si="7"/>
        <v>2.7268252024851307</v>
      </c>
      <c r="F97" s="14">
        <f t="shared" si="8"/>
        <v>4.9132125974766998</v>
      </c>
      <c r="G97" s="13">
        <f t="shared" si="4"/>
        <v>0.55499841465959732</v>
      </c>
      <c r="H97" s="15">
        <f>IF(OR(COUNT(Calculations!DC98:DL98)&lt;3,COUNT(Calculations!DO98:DX98)&lt;3),"N/A",IF(ISERROR(TTEST(Calculations!DO98:DX98,Calculations!DC98:DL98,2,2)),"N/A",TTEST(Calculations!DO98:DX98,Calculations!DC98:DL98,2,2)))</f>
        <v>2.3251339425805519E-4</v>
      </c>
      <c r="I97" s="13">
        <f t="shared" si="5"/>
        <v>-1.8018069486078441</v>
      </c>
      <c r="J97" s="16" t="str">
        <f>IF(AND('Test Sample Data'!O97&gt;=35,'Control Sample Data'!O97&gt;=35),"C",IF(AND('Test Sample Data'!O97&gt;=30,'Control Sample Data'!O97&gt;=30, OR(H97&gt;=0.05, H97="N/A")),"B",IF(OR(AND('Test Sample Data'!O97&gt;=30,'Control Sample Data'!O97&lt;=30), AND('Test Sample Data'!O97&lt;=30,'Control Sample Data'!O97&gt;=30)),"A","OKAY")))</f>
        <v>OKAY</v>
      </c>
    </row>
    <row r="98" spans="1:10" ht="15" customHeight="1" x14ac:dyDescent="0.25">
      <c r="A98" s="11" t="str">
        <f>'miRNA Table'!B98</f>
        <v>PPC2</v>
      </c>
      <c r="B98" s="34">
        <f t="shared" si="9"/>
        <v>96</v>
      </c>
      <c r="C98" s="13">
        <f>Calculations!CY99</f>
        <v>-1.2338888888888906</v>
      </c>
      <c r="D98" s="13">
        <f>Calculations!CZ99</f>
        <v>-1.9966666666666673</v>
      </c>
      <c r="E98" s="14">
        <f t="shared" si="7"/>
        <v>2.352001351039045</v>
      </c>
      <c r="F98" s="14">
        <f t="shared" si="8"/>
        <v>3.9907687061080948</v>
      </c>
      <c r="G98" s="13">
        <f t="shared" ref="G98" si="10">IF(ISERROR(E98/F98),"N/A",E98/F98)</f>
        <v>0.5893604777042516</v>
      </c>
      <c r="H98" s="15">
        <f>IF(OR(COUNT(Calculations!DC99:DL99)&lt;3,COUNT(Calculations!DO99:DX99)&lt;3),"N/A",IF(ISERROR(TTEST(Calculations!DO99:DX99,Calculations!DC99:DL99,2,2)),"N/A",TTEST(Calculations!DO99:DX99,Calculations!DC99:DL99,2,2)))</f>
        <v>2.3304321462157815E-2</v>
      </c>
      <c r="I98" s="13">
        <f t="shared" si="5"/>
        <v>-1.6967544276048527</v>
      </c>
      <c r="J98" s="16" t="str">
        <f>IF(AND('Test Sample Data'!O98&gt;=35,'Control Sample Data'!O98&gt;=35),"C",IF(AND('Test Sample Data'!O98&gt;=30,'Control Sample Data'!O98&gt;=30, OR(H98&gt;=0.05, H98="N/A")),"B",IF(OR(AND('Test Sample Data'!O98&gt;=30,'Control Sample Data'!O98&lt;=30), AND('Test Sample Data'!O98&lt;=30,'Control Sample Data'!O98&gt;=30)),"A","OKAY")))</f>
        <v>OKAY</v>
      </c>
    </row>
    <row r="99" spans="1:10" ht="15" customHeight="1" x14ac:dyDescent="0.25">
      <c r="A99" s="94"/>
    </row>
    <row r="100" spans="1:10" ht="15" customHeight="1" x14ac:dyDescent="0.25">
      <c r="A100" s="94"/>
    </row>
    <row r="101" spans="1:10" ht="15" customHeight="1" x14ac:dyDescent="0.25">
      <c r="A101" s="95"/>
    </row>
    <row r="102" spans="1:10" ht="15" customHeight="1" x14ac:dyDescent="0.25">
      <c r="A102" s="95"/>
    </row>
    <row r="103" spans="1:10" ht="15" customHeight="1" x14ac:dyDescent="0.25">
      <c r="A103" s="94"/>
    </row>
    <row r="104" spans="1:10" ht="15" customHeight="1" x14ac:dyDescent="0.25">
      <c r="A104" s="94"/>
    </row>
    <row r="105" spans="1:10" ht="15" customHeight="1" x14ac:dyDescent="0.25">
      <c r="A105" s="94"/>
    </row>
    <row r="106" spans="1:10" ht="15" customHeight="1" x14ac:dyDescent="0.25">
      <c r="A106" s="94"/>
      <c r="G106" s="96"/>
      <c r="I106" s="96"/>
    </row>
    <row r="107" spans="1:10" ht="15" customHeight="1" x14ac:dyDescent="0.25">
      <c r="A107" s="95"/>
    </row>
    <row r="108" spans="1:10" ht="15" customHeight="1" x14ac:dyDescent="0.25">
      <c r="A108" s="95"/>
    </row>
    <row r="109" spans="1:10" ht="15" customHeight="1" x14ac:dyDescent="0.25">
      <c r="A109" s="94"/>
    </row>
    <row r="111" spans="1:10" ht="15" customHeight="1" x14ac:dyDescent="0.25">
      <c r="G111" s="97"/>
      <c r="I111" s="97"/>
    </row>
    <row r="112" spans="1:10" ht="15" customHeight="1" x14ac:dyDescent="0.25">
      <c r="G112" s="97"/>
      <c r="I112" s="97"/>
    </row>
    <row r="113" spans="7:9" ht="15" customHeight="1" x14ac:dyDescent="0.25">
      <c r="G113" s="97"/>
      <c r="I113" s="97"/>
    </row>
  </sheetData>
  <mergeCells count="3">
    <mergeCell ref="C1:D1"/>
    <mergeCell ref="E1:F1"/>
    <mergeCell ref="J1:J2"/>
  </mergeCells>
  <conditionalFormatting sqref="H3:H98">
    <cfRule type="cellIs" dxfId="4" priority="8" stopIfTrue="1" operator="lessThanOrEqual">
      <formula>0.05</formula>
    </cfRule>
  </conditionalFormatting>
  <conditionalFormatting sqref="G3:G98">
    <cfRule type="cellIs" dxfId="3" priority="9" stopIfTrue="1" operator="greaterThan">
      <formula>2</formula>
    </cfRule>
    <cfRule type="cellIs" dxfId="2" priority="10" stopIfTrue="1" operator="lessThan">
      <formula>0.5</formula>
    </cfRule>
  </conditionalFormatting>
  <conditionalFormatting sqref="I3:I98">
    <cfRule type="cellIs" dxfId="1" priority="11" stopIfTrue="1" operator="greaterThan">
      <formula>2</formula>
    </cfRule>
    <cfRule type="cellIs" dxfId="0" priority="12"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2"/>
  <sheetViews>
    <sheetView zoomScaleNormal="100" workbookViewId="0"/>
  </sheetViews>
  <sheetFormatPr defaultColWidth="6.59765625" defaultRowHeight="15" customHeight="1" x14ac:dyDescent="0.25"/>
  <cols>
    <col min="1" max="8" width="10.59765625" style="20" customWidth="1"/>
    <col min="9" max="9" width="6.59765625" style="20"/>
    <col min="10" max="10" width="8.59765625" style="16" customWidth="1"/>
    <col min="11" max="11" width="30.59765625" style="20" customWidth="1"/>
    <col min="12" max="13" width="15.59765625" style="20" customWidth="1"/>
    <col min="14" max="16384" width="6.59765625" style="20"/>
  </cols>
  <sheetData>
    <row r="1" spans="1:256" s="18" customFormat="1" ht="15" customHeight="1" x14ac:dyDescent="0.25">
      <c r="A1" s="98">
        <v>3</v>
      </c>
      <c r="B1" s="300" t="s">
        <v>249</v>
      </c>
      <c r="C1" s="237"/>
      <c r="D1" s="237"/>
      <c r="E1" s="238"/>
      <c r="F1" s="20"/>
      <c r="G1" s="99"/>
      <c r="H1" s="99"/>
      <c r="J1" s="92"/>
      <c r="IS1" s="20"/>
      <c r="IT1" s="20"/>
      <c r="IU1" s="20"/>
      <c r="IV1" s="20"/>
    </row>
    <row r="2" spans="1:256" ht="30" customHeight="1" x14ac:dyDescent="0.25">
      <c r="A2" s="302" t="s">
        <v>244</v>
      </c>
      <c r="B2" s="303"/>
      <c r="C2" s="303"/>
      <c r="D2" s="303"/>
      <c r="E2" s="303"/>
      <c r="F2" s="303"/>
      <c r="G2" s="303"/>
      <c r="H2" s="304"/>
    </row>
    <row r="3" spans="1:256" ht="30" customHeight="1" x14ac:dyDescent="0.25">
      <c r="A3" s="302" t="s">
        <v>245</v>
      </c>
      <c r="B3" s="303"/>
      <c r="C3" s="303"/>
      <c r="D3" s="303"/>
      <c r="E3" s="303"/>
      <c r="F3" s="303"/>
      <c r="G3" s="303"/>
      <c r="H3" s="304"/>
    </row>
    <row r="4" spans="1:256" ht="15" customHeight="1" x14ac:dyDescent="0.25">
      <c r="J4" s="207" t="s">
        <v>246</v>
      </c>
      <c r="K4" s="210"/>
      <c r="L4" s="210"/>
      <c r="M4" s="211"/>
      <c r="IS4" s="207" t="s">
        <v>246</v>
      </c>
      <c r="IT4" s="210"/>
      <c r="IU4" s="210"/>
      <c r="IV4" s="211"/>
    </row>
    <row r="5" spans="1:256" ht="15" customHeight="1" x14ac:dyDescent="0.25">
      <c r="J5" s="290" t="s">
        <v>395</v>
      </c>
      <c r="K5" s="290" t="s">
        <v>285</v>
      </c>
      <c r="L5" s="207" t="s">
        <v>247</v>
      </c>
      <c r="M5" s="210"/>
      <c r="IS5" s="290" t="s">
        <v>19</v>
      </c>
      <c r="IT5" s="290" t="s">
        <v>7</v>
      </c>
      <c r="IU5" s="207" t="s">
        <v>248</v>
      </c>
      <c r="IV5" s="210"/>
    </row>
    <row r="6" spans="1:256" ht="15" customHeight="1" x14ac:dyDescent="0.25">
      <c r="J6" s="301"/>
      <c r="K6" s="301"/>
      <c r="L6" s="7" t="str">
        <f>Results!C2</f>
        <v>Test Group</v>
      </c>
      <c r="M6" s="7" t="str">
        <f>Results!D2</f>
        <v>Control Group</v>
      </c>
      <c r="IS6" s="301"/>
      <c r="IT6" s="301"/>
      <c r="IU6" s="7" t="str">
        <f>Results!$C2</f>
        <v>Test Group</v>
      </c>
      <c r="IV6" s="7" t="str">
        <f>Results!$D2</f>
        <v>Control Group</v>
      </c>
    </row>
    <row r="7" spans="1:256" ht="15" customHeight="1" x14ac:dyDescent="0.25">
      <c r="J7" s="100">
        <f>'miRNA Table'!A3</f>
        <v>1</v>
      </c>
      <c r="K7" s="33" t="str">
        <f>'miRNA Table'!B3</f>
        <v>hsa-let-7a-5p</v>
      </c>
      <c r="L7" s="101">
        <f>IF(ISNUMBER(Results!E3),Results!E3,NA())</f>
        <v>9.0941235344901036E-4</v>
      </c>
      <c r="M7" s="101">
        <f>IF(ISNUMBER(Results!F3),Results!F3,NA())</f>
        <v>1.5901001320423858E-3</v>
      </c>
      <c r="IS7" s="33">
        <f>'miRNA Table'!$A3</f>
        <v>1</v>
      </c>
      <c r="IT7" s="33" t="str">
        <f>'miRNA Table'!$B3</f>
        <v>hsa-let-7a-5p</v>
      </c>
      <c r="IU7" s="101">
        <f>IF(ISNUMBER(L7),L7,"")</f>
        <v>9.0941235344901036E-4</v>
      </c>
      <c r="IV7" s="101">
        <f>IF(ISNUMBER(M7),M7,"")</f>
        <v>1.5901001320423858E-3</v>
      </c>
    </row>
    <row r="8" spans="1:256" ht="15" customHeight="1" x14ac:dyDescent="0.25">
      <c r="J8" s="100">
        <f>'miRNA Table'!A4</f>
        <v>2</v>
      </c>
      <c r="K8" s="33" t="str">
        <f>'miRNA Table'!B4</f>
        <v>hsa-miR-133b</v>
      </c>
      <c r="L8" s="101">
        <f>IF(ISNUMBER(Results!E4),Results!E4,NA())</f>
        <v>3.5103168761798097E-4</v>
      </c>
      <c r="M8" s="101">
        <f>IF(ISNUMBER(Results!F4),Results!F4,NA())</f>
        <v>2.1106865998727129E-4</v>
      </c>
      <c r="IS8" s="33">
        <f>'miRNA Table'!$A4</f>
        <v>2</v>
      </c>
      <c r="IT8" s="33" t="str">
        <f>'miRNA Table'!$B4</f>
        <v>hsa-miR-133b</v>
      </c>
      <c r="IU8" s="101">
        <f t="shared" ref="IU8:IV23" si="0">IF(ISNUMBER(L8),L8,"")</f>
        <v>3.5103168761798097E-4</v>
      </c>
      <c r="IV8" s="101">
        <f t="shared" si="0"/>
        <v>2.1106865998727129E-4</v>
      </c>
    </row>
    <row r="9" spans="1:256" ht="15" customHeight="1" x14ac:dyDescent="0.25">
      <c r="J9" s="100">
        <f>'miRNA Table'!A5</f>
        <v>3</v>
      </c>
      <c r="K9" s="33" t="str">
        <f>'miRNA Table'!B5</f>
        <v>hsa-miR-122-5p</v>
      </c>
      <c r="L9" s="101">
        <f>IF(ISNUMBER(Results!E5),Results!E5,NA())</f>
        <v>2.6726444701135796E-4</v>
      </c>
      <c r="M9" s="101">
        <f>IF(ISNUMBER(Results!F5),Results!F5,NA())</f>
        <v>6.6023234013678418E-5</v>
      </c>
      <c r="IS9" s="33">
        <f>'miRNA Table'!$A5</f>
        <v>3</v>
      </c>
      <c r="IT9" s="33" t="str">
        <f>'miRNA Table'!$B5</f>
        <v>hsa-miR-122-5p</v>
      </c>
      <c r="IU9" s="101">
        <f t="shared" si="0"/>
        <v>2.6726444701135796E-4</v>
      </c>
      <c r="IV9" s="101">
        <f t="shared" si="0"/>
        <v>6.6023234013678418E-5</v>
      </c>
    </row>
    <row r="10" spans="1:256" ht="15" customHeight="1" x14ac:dyDescent="0.25">
      <c r="J10" s="100">
        <f>'miRNA Table'!A6</f>
        <v>4</v>
      </c>
      <c r="K10" s="33" t="str">
        <f>'miRNA Table'!B6</f>
        <v>hsa-miR-20b-5p</v>
      </c>
      <c r="L10" s="101">
        <f>IF(ISNUMBER(Results!E6),Results!E6,NA())</f>
        <v>1.6875550926453661E-4</v>
      </c>
      <c r="M10" s="101">
        <f>IF(ISNUMBER(Results!F6),Results!F6,NA())</f>
        <v>8.8743439777851045E-5</v>
      </c>
      <c r="IS10" s="33">
        <f>'miRNA Table'!$A6</f>
        <v>4</v>
      </c>
      <c r="IT10" s="33" t="str">
        <f>'miRNA Table'!$B6</f>
        <v>hsa-miR-20b-5p</v>
      </c>
      <c r="IU10" s="101">
        <f t="shared" si="0"/>
        <v>1.6875550926453661E-4</v>
      </c>
      <c r="IV10" s="101">
        <f t="shared" si="0"/>
        <v>8.8743439777851045E-5</v>
      </c>
    </row>
    <row r="11" spans="1:256" ht="15" customHeight="1" x14ac:dyDescent="0.25">
      <c r="J11" s="100">
        <f>'miRNA Table'!A7</f>
        <v>5</v>
      </c>
      <c r="K11" s="33" t="str">
        <f>'miRNA Table'!B7</f>
        <v>hsa-miR-335-5p</v>
      </c>
      <c r="L11" s="101">
        <f>IF(ISNUMBER(Results!E7),Results!E7,NA())</f>
        <v>2.2818374613544853E-5</v>
      </c>
      <c r="M11" s="101">
        <f>IF(ISNUMBER(Results!F7),Results!F7,NA())</f>
        <v>2.7062725499364956E-5</v>
      </c>
      <c r="IS11" s="33">
        <f>'miRNA Table'!$A7</f>
        <v>5</v>
      </c>
      <c r="IT11" s="33" t="str">
        <f>'miRNA Table'!$B7</f>
        <v>hsa-miR-335-5p</v>
      </c>
      <c r="IU11" s="101">
        <f t="shared" si="0"/>
        <v>2.2818374613544853E-5</v>
      </c>
      <c r="IV11" s="101">
        <f t="shared" si="0"/>
        <v>2.7062725499364956E-5</v>
      </c>
    </row>
    <row r="12" spans="1:256" ht="15" customHeight="1" x14ac:dyDescent="0.25">
      <c r="B12" s="102">
        <f>IF(MIN(IU7:IV95)&gt;1,10^(2+INT(LOG(MIN(IU7:IV95)))),10^(INT(LOG(MIN(IU7:IV95)))))</f>
        <v>1.0000000000000001E-5</v>
      </c>
      <c r="C12" s="103">
        <f>B12*A1</f>
        <v>3.0000000000000004E-5</v>
      </c>
      <c r="D12" s="103">
        <f>C12</f>
        <v>3.0000000000000004E-5</v>
      </c>
      <c r="E12" s="103">
        <f>B12</f>
        <v>1.0000000000000001E-5</v>
      </c>
      <c r="F12" s="104">
        <f>B12</f>
        <v>1.0000000000000001E-5</v>
      </c>
      <c r="J12" s="100">
        <f>'miRNA Table'!A8</f>
        <v>6</v>
      </c>
      <c r="K12" s="33" t="str">
        <f>'miRNA Table'!B8</f>
        <v>hsa-miR-196a-5p</v>
      </c>
      <c r="L12" s="101">
        <f>IF(ISNUMBER(Results!E8),Results!E8,NA())</f>
        <v>9.061018177372147E-3</v>
      </c>
      <c r="M12" s="101">
        <f>IF(ISNUMBER(Results!F8),Results!F8,NA())</f>
        <v>2.0034006278008172E-3</v>
      </c>
      <c r="IS12" s="33">
        <f>'miRNA Table'!$A8</f>
        <v>6</v>
      </c>
      <c r="IT12" s="33" t="str">
        <f>'miRNA Table'!$B8</f>
        <v>hsa-miR-196a-5p</v>
      </c>
      <c r="IU12" s="101">
        <f t="shared" si="0"/>
        <v>9.061018177372147E-3</v>
      </c>
      <c r="IV12" s="101">
        <f t="shared" si="0"/>
        <v>2.0034006278008172E-3</v>
      </c>
    </row>
    <row r="13" spans="1:256" ht="15" customHeight="1" x14ac:dyDescent="0.25">
      <c r="B13" s="105">
        <f>IF(MAX(IU7:IV95)&gt;1,10^(2+INT(LOG(MAX(IU7:IV95)))),10^(INT(LOG(MAX(IU7:IV95)))+1))</f>
        <v>1000</v>
      </c>
      <c r="C13" s="106">
        <f>B13*A1</f>
        <v>3000</v>
      </c>
      <c r="D13" s="106">
        <f>C13</f>
        <v>3000</v>
      </c>
      <c r="E13" s="106">
        <f>B13</f>
        <v>1000</v>
      </c>
      <c r="F13" s="107">
        <f>B13</f>
        <v>1000</v>
      </c>
      <c r="J13" s="100">
        <f>'miRNA Table'!A9</f>
        <v>7</v>
      </c>
      <c r="K13" s="33" t="str">
        <f>'miRNA Table'!B9</f>
        <v>hsa-miR-125a-5p</v>
      </c>
      <c r="L13" s="101">
        <f>IF(ISNUMBER(Results!E9),Results!E9,NA())</f>
        <v>2.2818374613544853E-5</v>
      </c>
      <c r="M13" s="101">
        <f>IF(ISNUMBER(Results!F9),Results!F9,NA())</f>
        <v>2.7062725499364956E-5</v>
      </c>
      <c r="IS13" s="33">
        <f>'miRNA Table'!$A9</f>
        <v>7</v>
      </c>
      <c r="IT13" s="33" t="str">
        <f>'miRNA Table'!$B9</f>
        <v>hsa-miR-125a-5p</v>
      </c>
      <c r="IU13" s="101">
        <f t="shared" si="0"/>
        <v>2.2818374613544853E-5</v>
      </c>
      <c r="IV13" s="101">
        <f t="shared" si="0"/>
        <v>2.7062725499364956E-5</v>
      </c>
    </row>
    <row r="14" spans="1:256" ht="15" customHeight="1" x14ac:dyDescent="0.25">
      <c r="J14" s="100">
        <f>'miRNA Table'!A10</f>
        <v>8</v>
      </c>
      <c r="K14" s="33" t="str">
        <f>'miRNA Table'!B10</f>
        <v>hsa-miR-142-5p</v>
      </c>
      <c r="L14" s="101">
        <f>IF(ISNUMBER(Results!E10),Results!E10,NA())</f>
        <v>1.1405053178587135E-3</v>
      </c>
      <c r="M14" s="101">
        <f>IF(ISNUMBER(Results!F10),Results!F10,NA())</f>
        <v>5.8257789080092904E-3</v>
      </c>
      <c r="IS14" s="33">
        <f>'miRNA Table'!$A10</f>
        <v>8</v>
      </c>
      <c r="IT14" s="33" t="str">
        <f>'miRNA Table'!$B10</f>
        <v>hsa-miR-142-5p</v>
      </c>
      <c r="IU14" s="101">
        <f t="shared" si="0"/>
        <v>1.1405053178587135E-3</v>
      </c>
      <c r="IV14" s="101">
        <f t="shared" si="0"/>
        <v>5.8257789080092904E-3</v>
      </c>
    </row>
    <row r="15" spans="1:256" ht="15" customHeight="1" x14ac:dyDescent="0.25">
      <c r="J15" s="100">
        <f>'miRNA Table'!A11</f>
        <v>9</v>
      </c>
      <c r="K15" s="33" t="str">
        <f>'miRNA Table'!B11</f>
        <v>hsa-miR-96-5p</v>
      </c>
      <c r="L15" s="101">
        <f>IF(ISNUMBER(Results!E11),Results!E11,NA())</f>
        <v>0.31004629517482041</v>
      </c>
      <c r="M15" s="101">
        <f>IF(ISNUMBER(Results!F11),Results!F11,NA())</f>
        <v>1.7742256704232469E-2</v>
      </c>
      <c r="IS15" s="33">
        <f>'miRNA Table'!$A11</f>
        <v>9</v>
      </c>
      <c r="IT15" s="33" t="str">
        <f>'miRNA Table'!$B11</f>
        <v>hsa-miR-96-5p</v>
      </c>
      <c r="IU15" s="101">
        <f t="shared" si="0"/>
        <v>0.31004629517482041</v>
      </c>
      <c r="IV15" s="101">
        <f t="shared" si="0"/>
        <v>1.7742256704232469E-2</v>
      </c>
    </row>
    <row r="16" spans="1:256" ht="15" customHeight="1" x14ac:dyDescent="0.25">
      <c r="J16" s="100">
        <f>'miRNA Table'!A12</f>
        <v>10</v>
      </c>
      <c r="K16" s="33" t="str">
        <f>'miRNA Table'!B12</f>
        <v>hsa-miR-222-3p</v>
      </c>
      <c r="L16" s="101">
        <f>IF(ISNUMBER(Results!E12),Results!E12,NA())</f>
        <v>6.8711689439897379</v>
      </c>
      <c r="M16" s="101">
        <f>IF(ISNUMBER(Results!F12),Results!F12,NA())</f>
        <v>6.2439152322080168E-3</v>
      </c>
      <c r="IS16" s="33">
        <f>'miRNA Table'!$A12</f>
        <v>10</v>
      </c>
      <c r="IT16" s="33" t="str">
        <f>'miRNA Table'!$B12</f>
        <v>hsa-miR-222-3p</v>
      </c>
      <c r="IU16" s="101">
        <f t="shared" si="0"/>
        <v>6.8711689439897379</v>
      </c>
      <c r="IV16" s="101">
        <f t="shared" si="0"/>
        <v>6.2439152322080168E-3</v>
      </c>
    </row>
    <row r="17" spans="10:256" ht="15" customHeight="1" x14ac:dyDescent="0.25">
      <c r="J17" s="100">
        <f>'miRNA Table'!A13</f>
        <v>11</v>
      </c>
      <c r="K17" s="33" t="str">
        <f>'miRNA Table'!B13</f>
        <v>hsa-miR-148b-3p</v>
      </c>
      <c r="L17" s="101">
        <f>IF(ISNUMBER(Results!E13),Results!E13,NA())</f>
        <v>4.5531427665993014E-5</v>
      </c>
      <c r="M17" s="101">
        <f>IF(ISNUMBER(Results!F13),Results!F13,NA())</f>
        <v>2.7062725499364956E-5</v>
      </c>
      <c r="IS17" s="33">
        <f>'miRNA Table'!$A13</f>
        <v>11</v>
      </c>
      <c r="IT17" s="33" t="str">
        <f>'miRNA Table'!$B13</f>
        <v>hsa-miR-148b-3p</v>
      </c>
      <c r="IU17" s="101">
        <f t="shared" si="0"/>
        <v>4.5531427665993014E-5</v>
      </c>
      <c r="IV17" s="101">
        <f t="shared" si="0"/>
        <v>2.7062725499364956E-5</v>
      </c>
    </row>
    <row r="18" spans="10:256" ht="15" customHeight="1" x14ac:dyDescent="0.25">
      <c r="J18" s="100">
        <f>'miRNA Table'!A14</f>
        <v>12</v>
      </c>
      <c r="K18" s="33" t="str">
        <f>'miRNA Table'!B14</f>
        <v>hsa-miR-92a-3p</v>
      </c>
      <c r="L18" s="101">
        <f>IF(ISNUMBER(Results!E14),Results!E14,NA())</f>
        <v>0.3997644872401071</v>
      </c>
      <c r="M18" s="101">
        <f>IF(ISNUMBER(Results!F14),Results!F14,NA())</f>
        <v>9.944206046936481E-2</v>
      </c>
      <c r="IS18" s="33">
        <f>'miRNA Table'!$A14</f>
        <v>12</v>
      </c>
      <c r="IT18" s="33" t="str">
        <f>'miRNA Table'!$B14</f>
        <v>hsa-miR-92a-3p</v>
      </c>
      <c r="IU18" s="101">
        <f t="shared" si="0"/>
        <v>0.3997644872401071</v>
      </c>
      <c r="IV18" s="101">
        <f t="shared" si="0"/>
        <v>9.944206046936481E-2</v>
      </c>
    </row>
    <row r="19" spans="10:256" ht="15" customHeight="1" x14ac:dyDescent="0.25">
      <c r="J19" s="100">
        <f>'miRNA Table'!A15</f>
        <v>13</v>
      </c>
      <c r="K19" s="33" t="str">
        <f>'miRNA Table'!B15</f>
        <v>hsa-miR-184</v>
      </c>
      <c r="L19" s="101">
        <f>IF(ISNUMBER(Results!E15),Results!E15,NA())</f>
        <v>2.5970300306526327E-5</v>
      </c>
      <c r="M19" s="101">
        <f>IF(ISNUMBER(Results!F15),Results!F15,NA())</f>
        <v>6.246178540019369E-5</v>
      </c>
      <c r="IS19" s="33">
        <f>'miRNA Table'!$A15</f>
        <v>13</v>
      </c>
      <c r="IT19" s="33" t="str">
        <f>'miRNA Table'!$B15</f>
        <v>hsa-miR-184</v>
      </c>
      <c r="IU19" s="101">
        <f t="shared" si="0"/>
        <v>2.5970300306526327E-5</v>
      </c>
      <c r="IV19" s="101">
        <f t="shared" si="0"/>
        <v>6.246178540019369E-5</v>
      </c>
    </row>
    <row r="20" spans="10:256" ht="15" customHeight="1" x14ac:dyDescent="0.25">
      <c r="J20" s="100">
        <f>'miRNA Table'!A16</f>
        <v>14</v>
      </c>
      <c r="K20" s="33" t="str">
        <f>'miRNA Table'!B16</f>
        <v>hsa-miR-214-3p</v>
      </c>
      <c r="L20" s="101">
        <f>IF(ISNUMBER(Results!E16),Results!E16,NA())</f>
        <v>8.4377754632268141E-5</v>
      </c>
      <c r="M20" s="101">
        <f>IF(ISNUMBER(Results!F16),Results!F16,NA())</f>
        <v>5.1324244095075355E-5</v>
      </c>
      <c r="IS20" s="33">
        <f>'miRNA Table'!$A16</f>
        <v>14</v>
      </c>
      <c r="IT20" s="33" t="str">
        <f>'miRNA Table'!$B16</f>
        <v>hsa-miR-214-3p</v>
      </c>
      <c r="IU20" s="101">
        <f t="shared" si="0"/>
        <v>8.4377754632268141E-5</v>
      </c>
      <c r="IV20" s="101">
        <f t="shared" si="0"/>
        <v>5.1324244095075355E-5</v>
      </c>
    </row>
    <row r="21" spans="10:256" ht="15" customHeight="1" x14ac:dyDescent="0.25">
      <c r="J21" s="100">
        <f>'miRNA Table'!A17</f>
        <v>15</v>
      </c>
      <c r="K21" s="33" t="str">
        <f>'miRNA Table'!B17</f>
        <v>hsa-miR-15a-5p</v>
      </c>
      <c r="L21" s="101">
        <f>IF(ISNUMBER(Results!E17),Results!E17,NA())</f>
        <v>2.3856985261423075E-2</v>
      </c>
      <c r="M21" s="101">
        <f>IF(ISNUMBER(Results!F17),Results!F17,NA())</f>
        <v>2.2199433423890257E-2</v>
      </c>
      <c r="IS21" s="33">
        <f>'miRNA Table'!$A17</f>
        <v>15</v>
      </c>
      <c r="IT21" s="33" t="str">
        <f>'miRNA Table'!$B17</f>
        <v>hsa-miR-15a-5p</v>
      </c>
      <c r="IU21" s="101">
        <f t="shared" si="0"/>
        <v>2.3856985261423075E-2</v>
      </c>
      <c r="IV21" s="101">
        <f t="shared" si="0"/>
        <v>2.2199433423890257E-2</v>
      </c>
    </row>
    <row r="22" spans="10:256" ht="15" customHeight="1" x14ac:dyDescent="0.25">
      <c r="J22" s="100">
        <f>'miRNA Table'!A18</f>
        <v>16</v>
      </c>
      <c r="K22" s="33" t="str">
        <f>'miRNA Table'!B18</f>
        <v>hsa-miR-378a-3p</v>
      </c>
      <c r="L22" s="101">
        <f>IF(ISNUMBER(Results!E18),Results!E18,NA())</f>
        <v>2.2818374613544853E-5</v>
      </c>
      <c r="M22" s="101">
        <f>IF(ISNUMBER(Results!F18),Results!F18,NA())</f>
        <v>2.7062725499364956E-5</v>
      </c>
      <c r="IS22" s="33">
        <f>'miRNA Table'!$A18</f>
        <v>16</v>
      </c>
      <c r="IT22" s="33" t="str">
        <f>'miRNA Table'!$B18</f>
        <v>hsa-miR-378a-3p</v>
      </c>
      <c r="IU22" s="101">
        <f t="shared" si="0"/>
        <v>2.2818374613544853E-5</v>
      </c>
      <c r="IV22" s="101">
        <f t="shared" si="0"/>
        <v>2.7062725499364956E-5</v>
      </c>
    </row>
    <row r="23" spans="10:256" ht="15" customHeight="1" x14ac:dyDescent="0.25">
      <c r="J23" s="100">
        <f>'miRNA Table'!A19</f>
        <v>17</v>
      </c>
      <c r="K23" s="33" t="str">
        <f>'miRNA Table'!B19</f>
        <v>hsa-let-7b-5p</v>
      </c>
      <c r="L23" s="101">
        <f>IF(ISNUMBER(Results!E19),Results!E19,NA())</f>
        <v>2.2818374613544853E-5</v>
      </c>
      <c r="M23" s="101">
        <f>IF(ISNUMBER(Results!F19),Results!F19,NA())</f>
        <v>2.7062725499364956E-5</v>
      </c>
      <c r="IS23" s="33">
        <f>'miRNA Table'!$A19</f>
        <v>17</v>
      </c>
      <c r="IT23" s="33" t="str">
        <f>'miRNA Table'!$B19</f>
        <v>hsa-let-7b-5p</v>
      </c>
      <c r="IU23" s="101">
        <f t="shared" si="0"/>
        <v>2.2818374613544853E-5</v>
      </c>
      <c r="IV23" s="101">
        <f t="shared" si="0"/>
        <v>2.7062725499364956E-5</v>
      </c>
    </row>
    <row r="24" spans="10:256" ht="15" customHeight="1" x14ac:dyDescent="0.25">
      <c r="J24" s="100">
        <f>'miRNA Table'!A20</f>
        <v>18</v>
      </c>
      <c r="K24" s="33" t="str">
        <f>'miRNA Table'!B20</f>
        <v>hsa-miR-205-5p</v>
      </c>
      <c r="L24" s="101">
        <f>IF(ISNUMBER(Results!E20),Results!E20,NA())</f>
        <v>2.2818374613544853E-5</v>
      </c>
      <c r="M24" s="101">
        <f>IF(ISNUMBER(Results!F20),Results!F20,NA())</f>
        <v>2.7062725499364956E-5</v>
      </c>
      <c r="IS24" s="33">
        <f>'miRNA Table'!$A20</f>
        <v>18</v>
      </c>
      <c r="IT24" s="33" t="str">
        <f>'miRNA Table'!$B20</f>
        <v>hsa-miR-205-5p</v>
      </c>
      <c r="IU24" s="101">
        <f t="shared" ref="IU24:IV87" si="1">IF(ISNUMBER(L24),L24,"")</f>
        <v>2.2818374613544853E-5</v>
      </c>
      <c r="IV24" s="101">
        <f t="shared" si="1"/>
        <v>2.7062725499364956E-5</v>
      </c>
    </row>
    <row r="25" spans="10:256" ht="15" customHeight="1" x14ac:dyDescent="0.25">
      <c r="J25" s="100">
        <f>'miRNA Table'!A21</f>
        <v>19</v>
      </c>
      <c r="K25" s="33" t="str">
        <f>'miRNA Table'!B21</f>
        <v>hsa-miR-181a-5p</v>
      </c>
      <c r="L25" s="101">
        <f>IF(ISNUMBER(Results!E21),Results!E21,NA())</f>
        <v>2.2818374613544853E-5</v>
      </c>
      <c r="M25" s="101">
        <f>IF(ISNUMBER(Results!F21),Results!F21,NA())</f>
        <v>4.1784671904028101E-5</v>
      </c>
      <c r="IS25" s="33">
        <f>'miRNA Table'!$A21</f>
        <v>19</v>
      </c>
      <c r="IT25" s="33" t="str">
        <f>'miRNA Table'!$B21</f>
        <v>hsa-miR-181a-5p</v>
      </c>
      <c r="IU25" s="101">
        <f t="shared" si="1"/>
        <v>2.2818374613544853E-5</v>
      </c>
      <c r="IV25" s="101">
        <f t="shared" si="1"/>
        <v>4.1784671904028101E-5</v>
      </c>
    </row>
    <row r="26" spans="10:256" ht="15" customHeight="1" x14ac:dyDescent="0.25">
      <c r="J26" s="100">
        <f>'miRNA Table'!A22</f>
        <v>20</v>
      </c>
      <c r="K26" s="33" t="str">
        <f>'miRNA Table'!B22</f>
        <v>hsa-miR-130a-3p</v>
      </c>
      <c r="L26" s="101">
        <f>IF(ISNUMBER(Results!E22),Results!E22,NA())</f>
        <v>1.9655520954199455E-4</v>
      </c>
      <c r="M26" s="101">
        <f>IF(ISNUMBER(Results!F22),Results!F22,NA())</f>
        <v>1.2348870120873094E-4</v>
      </c>
      <c r="IS26" s="33">
        <f>'miRNA Table'!$A22</f>
        <v>20</v>
      </c>
      <c r="IT26" s="33" t="str">
        <f>'miRNA Table'!$B22</f>
        <v>hsa-miR-130a-3p</v>
      </c>
      <c r="IU26" s="101">
        <f t="shared" si="1"/>
        <v>1.9655520954199455E-4</v>
      </c>
      <c r="IV26" s="101">
        <f t="shared" si="1"/>
        <v>1.2348870120873094E-4</v>
      </c>
    </row>
    <row r="27" spans="10:256" ht="15" customHeight="1" x14ac:dyDescent="0.25">
      <c r="J27" s="100">
        <f>'miRNA Table'!A23</f>
        <v>21</v>
      </c>
      <c r="K27" s="33" t="str">
        <f>'miRNA Table'!B23</f>
        <v>hsa-miR-140-5p</v>
      </c>
      <c r="L27" s="101">
        <f>IF(ISNUMBER(Results!E23),Results!E23,NA())</f>
        <v>2.8353549696034521E-5</v>
      </c>
      <c r="M27" s="101">
        <f>IF(ISNUMBER(Results!F23),Results!F23,NA())</f>
        <v>2.7062725499364956E-5</v>
      </c>
      <c r="IS27" s="33">
        <f>'miRNA Table'!$A23</f>
        <v>21</v>
      </c>
      <c r="IT27" s="33" t="str">
        <f>'miRNA Table'!$B23</f>
        <v>hsa-miR-140-5p</v>
      </c>
      <c r="IU27" s="101">
        <f t="shared" si="1"/>
        <v>2.8353549696034521E-5</v>
      </c>
      <c r="IV27" s="101">
        <f t="shared" si="1"/>
        <v>2.7062725499364956E-5</v>
      </c>
    </row>
    <row r="28" spans="10:256" ht="15" customHeight="1" x14ac:dyDescent="0.25">
      <c r="J28" s="100">
        <f>'miRNA Table'!A24</f>
        <v>22</v>
      </c>
      <c r="K28" s="33" t="str">
        <f>'miRNA Table'!B24</f>
        <v>hsa-miR-20a-5p</v>
      </c>
      <c r="L28" s="101">
        <f>IF(ISNUMBER(Results!E24),Results!E24,NA())</f>
        <v>3.1899401656569516E-5</v>
      </c>
      <c r="M28" s="101">
        <f>IF(ISNUMBER(Results!F24),Results!F24,NA())</f>
        <v>2.7062725499364956E-5</v>
      </c>
      <c r="IS28" s="33">
        <f>'miRNA Table'!$A24</f>
        <v>22</v>
      </c>
      <c r="IT28" s="33" t="str">
        <f>'miRNA Table'!$B24</f>
        <v>hsa-miR-20a-5p</v>
      </c>
      <c r="IU28" s="101">
        <f t="shared" si="1"/>
        <v>3.1899401656569516E-5</v>
      </c>
      <c r="IV28" s="101">
        <f t="shared" si="1"/>
        <v>2.7062725499364956E-5</v>
      </c>
    </row>
    <row r="29" spans="10:256" ht="15" customHeight="1" x14ac:dyDescent="0.25">
      <c r="J29" s="100">
        <f>'miRNA Table'!A25</f>
        <v>23</v>
      </c>
      <c r="K29" s="33" t="str">
        <f>'miRNA Table'!B25</f>
        <v>hsa-miR-146b-5p</v>
      </c>
      <c r="L29" s="101">
        <f>IF(ISNUMBER(Results!E25),Results!E25,NA())</f>
        <v>2.6211429382285075E-5</v>
      </c>
      <c r="M29" s="101">
        <f>IF(ISNUMBER(Results!F25),Results!F25,NA())</f>
        <v>2.814685649371154E-5</v>
      </c>
      <c r="IS29" s="33">
        <f>'miRNA Table'!$A25</f>
        <v>23</v>
      </c>
      <c r="IT29" s="33" t="str">
        <f>'miRNA Table'!$B25</f>
        <v>hsa-miR-146b-5p</v>
      </c>
      <c r="IU29" s="101">
        <f t="shared" si="1"/>
        <v>2.6211429382285075E-5</v>
      </c>
      <c r="IV29" s="101">
        <f t="shared" si="1"/>
        <v>2.814685649371154E-5</v>
      </c>
    </row>
    <row r="30" spans="10:256" ht="15" customHeight="1" x14ac:dyDescent="0.25">
      <c r="J30" s="100">
        <f>'miRNA Table'!A26</f>
        <v>24</v>
      </c>
      <c r="K30" s="33" t="str">
        <f>'miRNA Table'!B26</f>
        <v>hsa-miR-132-3p</v>
      </c>
      <c r="L30" s="101">
        <f>IF(ISNUMBER(Results!E26),Results!E26,NA())</f>
        <v>6.3211893448245836E-5</v>
      </c>
      <c r="M30" s="101">
        <f>IF(ISNUMBER(Results!F26),Results!F26,NA())</f>
        <v>1.1063319192341798E-3</v>
      </c>
      <c r="IS30" s="33">
        <f>'miRNA Table'!$A26</f>
        <v>24</v>
      </c>
      <c r="IT30" s="33" t="str">
        <f>'miRNA Table'!$B26</f>
        <v>hsa-miR-132-3p</v>
      </c>
      <c r="IU30" s="101">
        <f t="shared" si="1"/>
        <v>6.3211893448245836E-5</v>
      </c>
      <c r="IV30" s="101">
        <f t="shared" si="1"/>
        <v>1.1063319192341798E-3</v>
      </c>
    </row>
    <row r="31" spans="10:256" ht="15" customHeight="1" x14ac:dyDescent="0.25">
      <c r="J31" s="100">
        <f>'miRNA Table'!A27</f>
        <v>25</v>
      </c>
      <c r="K31" s="33" t="str">
        <f>'miRNA Table'!B27</f>
        <v>hsa-miR-193b-3p</v>
      </c>
      <c r="L31" s="101">
        <f>IF(ISNUMBER(Results!E27),Results!E27,NA())</f>
        <v>2.2818374613544853E-5</v>
      </c>
      <c r="M31" s="101">
        <f>IF(ISNUMBER(Results!F27),Results!F27,NA())</f>
        <v>2.7062725499364956E-5</v>
      </c>
      <c r="IS31" s="33">
        <f>'miRNA Table'!$A27</f>
        <v>25</v>
      </c>
      <c r="IT31" s="33" t="str">
        <f>'miRNA Table'!$B27</f>
        <v>hsa-miR-193b-3p</v>
      </c>
      <c r="IU31" s="101">
        <f t="shared" si="1"/>
        <v>2.2818374613544853E-5</v>
      </c>
      <c r="IV31" s="101">
        <f t="shared" si="1"/>
        <v>2.7062725499364956E-5</v>
      </c>
    </row>
    <row r="32" spans="10:256" ht="15" customHeight="1" x14ac:dyDescent="0.25">
      <c r="J32" s="100">
        <f>'miRNA Table'!A28</f>
        <v>26</v>
      </c>
      <c r="K32" s="33" t="str">
        <f>'miRNA Table'!B28</f>
        <v>hsa-miR-183-5p</v>
      </c>
      <c r="L32" s="101">
        <f>IF(ISNUMBER(Results!E28),Results!E28,NA())</f>
        <v>3.3907425967400498E-4</v>
      </c>
      <c r="M32" s="101">
        <f>IF(ISNUMBER(Results!F28),Results!F28,NA())</f>
        <v>1.6499827610449687E-3</v>
      </c>
      <c r="IS32" s="33">
        <f>'miRNA Table'!$A28</f>
        <v>26</v>
      </c>
      <c r="IT32" s="33" t="str">
        <f>'miRNA Table'!$B28</f>
        <v>hsa-miR-183-5p</v>
      </c>
      <c r="IU32" s="101">
        <f t="shared" si="1"/>
        <v>3.3907425967400498E-4</v>
      </c>
      <c r="IV32" s="101">
        <f t="shared" si="1"/>
        <v>1.6499827610449687E-3</v>
      </c>
    </row>
    <row r="33" spans="10:256" ht="15" customHeight="1" x14ac:dyDescent="0.25">
      <c r="J33" s="100">
        <f>'miRNA Table'!A29</f>
        <v>27</v>
      </c>
      <c r="K33" s="33" t="str">
        <f>'miRNA Table'!B29</f>
        <v>hsa-miR-34c-5p</v>
      </c>
      <c r="L33" s="101">
        <f>IF(ISNUMBER(Results!E29),Results!E29,NA())</f>
        <v>64.469976636702896</v>
      </c>
      <c r="M33" s="101">
        <f>IF(ISNUMBER(Results!F29),Results!F29,NA())</f>
        <v>0.16646990992773958</v>
      </c>
      <c r="IS33" s="33">
        <f>'miRNA Table'!$A29</f>
        <v>27</v>
      </c>
      <c r="IT33" s="33" t="str">
        <f>'miRNA Table'!$B29</f>
        <v>hsa-miR-34c-5p</v>
      </c>
      <c r="IU33" s="101">
        <f t="shared" si="1"/>
        <v>64.469976636702896</v>
      </c>
      <c r="IV33" s="101">
        <f t="shared" si="1"/>
        <v>0.16646990992773958</v>
      </c>
    </row>
    <row r="34" spans="10:256" ht="15" customHeight="1" x14ac:dyDescent="0.25">
      <c r="J34" s="100">
        <f>'miRNA Table'!A30</f>
        <v>28</v>
      </c>
      <c r="K34" s="33" t="str">
        <f>'miRNA Table'!B30</f>
        <v>hsa-miR-30c-5p</v>
      </c>
      <c r="L34" s="101">
        <f>IF(ISNUMBER(Results!E30),Results!E30,NA())</f>
        <v>1.2083232931918233E-3</v>
      </c>
      <c r="M34" s="101">
        <f>IF(ISNUMBER(Results!F30),Results!F30,NA())</f>
        <v>2.6252429679558963E-3</v>
      </c>
      <c r="IS34" s="33">
        <f>'miRNA Table'!$A30</f>
        <v>28</v>
      </c>
      <c r="IT34" s="33" t="str">
        <f>'miRNA Table'!$B30</f>
        <v>hsa-miR-30c-5p</v>
      </c>
      <c r="IU34" s="101">
        <f t="shared" si="1"/>
        <v>1.2083232931918233E-3</v>
      </c>
      <c r="IV34" s="101">
        <f t="shared" si="1"/>
        <v>2.6252429679558963E-3</v>
      </c>
    </row>
    <row r="35" spans="10:256" ht="15" customHeight="1" x14ac:dyDescent="0.25">
      <c r="J35" s="100">
        <f>'miRNA Table'!A31</f>
        <v>29</v>
      </c>
      <c r="K35" s="33" t="str">
        <f>'miRNA Table'!B31</f>
        <v>hsa-miR-148a-3p</v>
      </c>
      <c r="L35" s="101">
        <f>IF(ISNUMBER(Results!E31),Results!E31,NA())</f>
        <v>0.27749920732979871</v>
      </c>
      <c r="M35" s="101">
        <f>IF(ISNUMBER(Results!F31),Results!F31,NA())</f>
        <v>6.0034186769063035E-3</v>
      </c>
      <c r="IS35" s="33">
        <f>'miRNA Table'!$A31</f>
        <v>29</v>
      </c>
      <c r="IT35" s="33" t="str">
        <f>'miRNA Table'!$B31</f>
        <v>hsa-miR-148a-3p</v>
      </c>
      <c r="IU35" s="101">
        <f t="shared" si="1"/>
        <v>0.27749920732979871</v>
      </c>
      <c r="IV35" s="101">
        <f t="shared" si="1"/>
        <v>6.0034186769063035E-3</v>
      </c>
    </row>
    <row r="36" spans="10:256" ht="15" customHeight="1" x14ac:dyDescent="0.25">
      <c r="J36" s="100">
        <f>'miRNA Table'!A32</f>
        <v>30</v>
      </c>
      <c r="K36" s="33" t="str">
        <f>'miRNA Table'!B32</f>
        <v>hsa-miR-134-5p</v>
      </c>
      <c r="L36" s="101">
        <f>IF(ISNUMBER(Results!E32),Results!E32,NA())</f>
        <v>4.0029911107263852E-2</v>
      </c>
      <c r="M36" s="101">
        <f>IF(ISNUMBER(Results!F32),Results!F32,NA())</f>
        <v>3.9752503301059569E-4</v>
      </c>
      <c r="IS36" s="33">
        <f>'miRNA Table'!$A32</f>
        <v>30</v>
      </c>
      <c r="IT36" s="33" t="str">
        <f>'miRNA Table'!$B32</f>
        <v>hsa-miR-134-5p</v>
      </c>
      <c r="IU36" s="101">
        <f t="shared" si="1"/>
        <v>4.0029911107263852E-2</v>
      </c>
      <c r="IV36" s="101">
        <f t="shared" si="1"/>
        <v>3.9752503301059569E-4</v>
      </c>
    </row>
    <row r="37" spans="10:256" ht="15" customHeight="1" x14ac:dyDescent="0.25">
      <c r="J37" s="100">
        <f>'miRNA Table'!A33</f>
        <v>31</v>
      </c>
      <c r="K37" s="33" t="str">
        <f>'miRNA Table'!B33</f>
        <v>hsa-let-7g-5p</v>
      </c>
      <c r="L37" s="101">
        <f>IF(ISNUMBER(Results!E33),Results!E33,NA())</f>
        <v>5.1088780789371839E-3</v>
      </c>
      <c r="M37" s="101">
        <f>IF(ISNUMBER(Results!F33),Results!F33,NA())</f>
        <v>6.0731750418300612E-3</v>
      </c>
      <c r="IS37" s="33">
        <f>'miRNA Table'!$A33</f>
        <v>31</v>
      </c>
      <c r="IT37" s="33" t="str">
        <f>'miRNA Table'!$B33</f>
        <v>hsa-let-7g-5p</v>
      </c>
      <c r="IU37" s="101">
        <f t="shared" si="1"/>
        <v>5.1088780789371839E-3</v>
      </c>
      <c r="IV37" s="101">
        <f t="shared" si="1"/>
        <v>6.0731750418300612E-3</v>
      </c>
    </row>
    <row r="38" spans="10:256" ht="15" customHeight="1" x14ac:dyDescent="0.25">
      <c r="J38" s="100">
        <f>'miRNA Table'!A34</f>
        <v>32</v>
      </c>
      <c r="K38" s="33" t="str">
        <f>'miRNA Table'!B34</f>
        <v>hsa-miR-138-5p</v>
      </c>
      <c r="L38" s="101">
        <f>IF(ISNUMBER(Results!E34),Results!E34,NA())</f>
        <v>2.2818374613544853E-5</v>
      </c>
      <c r="M38" s="101">
        <f>IF(ISNUMBER(Results!F34),Results!F34,NA())</f>
        <v>1.3174172808891923E-4</v>
      </c>
      <c r="IS38" s="33">
        <f>'miRNA Table'!$A34</f>
        <v>32</v>
      </c>
      <c r="IT38" s="33" t="str">
        <f>'miRNA Table'!$B34</f>
        <v>hsa-miR-138-5p</v>
      </c>
      <c r="IU38" s="101">
        <f t="shared" si="1"/>
        <v>2.2818374613544853E-5</v>
      </c>
      <c r="IV38" s="101">
        <f t="shared" si="1"/>
        <v>1.3174172808891923E-4</v>
      </c>
    </row>
    <row r="39" spans="10:256" ht="15" customHeight="1" x14ac:dyDescent="0.25">
      <c r="J39" s="100">
        <f>'miRNA Table'!A35</f>
        <v>33</v>
      </c>
      <c r="K39" s="33" t="str">
        <f>'miRNA Table'!B35</f>
        <v>hsa-miR-373-3p</v>
      </c>
      <c r="L39" s="101">
        <f>IF(ISNUMBER(Results!E35),Results!E35,NA())</f>
        <v>0.36195666543892652</v>
      </c>
      <c r="M39" s="101">
        <f>IF(ISNUMBER(Results!F35),Results!F35,NA())</f>
        <v>1.2406066066506224E-4</v>
      </c>
      <c r="IS39" s="33">
        <f>'miRNA Table'!$A35</f>
        <v>33</v>
      </c>
      <c r="IT39" s="33" t="str">
        <f>'miRNA Table'!$B35</f>
        <v>hsa-miR-373-3p</v>
      </c>
      <c r="IU39" s="101">
        <f t="shared" si="1"/>
        <v>0.36195666543892652</v>
      </c>
      <c r="IV39" s="101">
        <f t="shared" si="1"/>
        <v>1.2406066066506224E-4</v>
      </c>
    </row>
    <row r="40" spans="10:256" ht="15" customHeight="1" x14ac:dyDescent="0.25">
      <c r="J40" s="100">
        <f>'miRNA Table'!A36</f>
        <v>34</v>
      </c>
      <c r="K40" s="33" t="str">
        <f>'miRNA Table'!B36</f>
        <v>hsa-let-7c-5p</v>
      </c>
      <c r="L40" s="101">
        <f>IF(ISNUMBER(Results!E36),Results!E36,NA())</f>
        <v>6.2524072245029969E-2</v>
      </c>
      <c r="M40" s="101">
        <f>IF(ISNUMBER(Results!F36),Results!F36,NA())</f>
        <v>8.3042863381032006E-2</v>
      </c>
      <c r="IS40" s="33">
        <f>'miRNA Table'!$A36</f>
        <v>34</v>
      </c>
      <c r="IT40" s="33" t="str">
        <f>'miRNA Table'!$B36</f>
        <v>hsa-let-7c-5p</v>
      </c>
      <c r="IU40" s="101">
        <f t="shared" si="1"/>
        <v>6.2524072245029969E-2</v>
      </c>
      <c r="IV40" s="101">
        <f t="shared" si="1"/>
        <v>8.3042863381032006E-2</v>
      </c>
    </row>
    <row r="41" spans="10:256" ht="15" customHeight="1" x14ac:dyDescent="0.25">
      <c r="J41" s="100">
        <f>'miRNA Table'!A37</f>
        <v>35</v>
      </c>
      <c r="K41" s="33" t="str">
        <f>'miRNA Table'!B37</f>
        <v>hsa-let-7e-5p</v>
      </c>
      <c r="L41" s="101">
        <f>IF(ISNUMBER(Results!E37),Results!E37,NA())</f>
        <v>1.0616732664964386E-3</v>
      </c>
      <c r="M41" s="101">
        <f>IF(ISNUMBER(Results!F37),Results!F37,NA())</f>
        <v>4.7320028786721592E-3</v>
      </c>
      <c r="IS41" s="33">
        <f>'miRNA Table'!$A37</f>
        <v>35</v>
      </c>
      <c r="IT41" s="33" t="str">
        <f>'miRNA Table'!$B37</f>
        <v>hsa-let-7e-5p</v>
      </c>
      <c r="IU41" s="101">
        <f t="shared" si="1"/>
        <v>1.0616732664964386E-3</v>
      </c>
      <c r="IV41" s="101">
        <f t="shared" si="1"/>
        <v>4.7320028786721592E-3</v>
      </c>
    </row>
    <row r="42" spans="10:256" ht="15" customHeight="1" x14ac:dyDescent="0.25">
      <c r="J42" s="100">
        <f>'miRNA Table'!A38</f>
        <v>36</v>
      </c>
      <c r="K42" s="33" t="str">
        <f>'miRNA Table'!B38</f>
        <v>hsa-miR-218-5p</v>
      </c>
      <c r="L42" s="101">
        <f>IF(ISNUMBER(Results!E38),Results!E38,NA())</f>
        <v>6.5028782445604283E-2</v>
      </c>
      <c r="M42" s="101">
        <f>IF(ISNUMBER(Results!F38),Results!F38,NA())</f>
        <v>0.18642492505629715</v>
      </c>
      <c r="IS42" s="33">
        <f>'miRNA Table'!$A38</f>
        <v>36</v>
      </c>
      <c r="IT42" s="33" t="str">
        <f>'miRNA Table'!$B38</f>
        <v>hsa-miR-218-5p</v>
      </c>
      <c r="IU42" s="101">
        <f t="shared" si="1"/>
        <v>6.5028782445604283E-2</v>
      </c>
      <c r="IV42" s="101">
        <f t="shared" si="1"/>
        <v>0.18642492505629715</v>
      </c>
    </row>
    <row r="43" spans="10:256" ht="15" customHeight="1" x14ac:dyDescent="0.25">
      <c r="J43" s="100">
        <f>'miRNA Table'!A39</f>
        <v>37</v>
      </c>
      <c r="K43" s="33" t="str">
        <f>'miRNA Table'!B39</f>
        <v>hsa-miR-29b-3p</v>
      </c>
      <c r="L43" s="101">
        <f>IF(ISNUMBER(Results!E39),Results!E39,NA())</f>
        <v>0.26253024705464767</v>
      </c>
      <c r="M43" s="101">
        <f>IF(ISNUMBER(Results!F39),Results!F39,NA())</f>
        <v>4.6901708413330422E-5</v>
      </c>
      <c r="IS43" s="33">
        <f>'miRNA Table'!$A39</f>
        <v>37</v>
      </c>
      <c r="IT43" s="33" t="str">
        <f>'miRNA Table'!$B39</f>
        <v>hsa-miR-29b-3p</v>
      </c>
      <c r="IU43" s="101">
        <f t="shared" si="1"/>
        <v>0.26253024705464767</v>
      </c>
      <c r="IV43" s="101">
        <f t="shared" si="1"/>
        <v>4.6901708413330422E-5</v>
      </c>
    </row>
    <row r="44" spans="10:256" ht="15" customHeight="1" x14ac:dyDescent="0.25">
      <c r="J44" s="100">
        <f>'miRNA Table'!A40</f>
        <v>38</v>
      </c>
      <c r="K44" s="33" t="str">
        <f>'miRNA Table'!B40</f>
        <v>hsa-miR-146a-5p</v>
      </c>
      <c r="L44" s="101">
        <f>IF(ISNUMBER(Results!E40),Results!E40,NA())</f>
        <v>2.2818374613544853E-5</v>
      </c>
      <c r="M44" s="101">
        <f>IF(ISNUMBER(Results!F40),Results!F40,NA())</f>
        <v>2.7062725499364956E-5</v>
      </c>
      <c r="IS44" s="33">
        <f>'miRNA Table'!$A40</f>
        <v>38</v>
      </c>
      <c r="IT44" s="33" t="str">
        <f>'miRNA Table'!$B40</f>
        <v>hsa-miR-146a-5p</v>
      </c>
      <c r="IU44" s="101">
        <f t="shared" si="1"/>
        <v>2.2818374613544853E-5</v>
      </c>
      <c r="IV44" s="101">
        <f t="shared" si="1"/>
        <v>2.7062725499364956E-5</v>
      </c>
    </row>
    <row r="45" spans="10:256" ht="15" customHeight="1" x14ac:dyDescent="0.25">
      <c r="J45" s="100">
        <f>'miRNA Table'!A41</f>
        <v>39</v>
      </c>
      <c r="K45" s="33" t="str">
        <f>'miRNA Table'!B41</f>
        <v>hsa-miR-135b-5p</v>
      </c>
      <c r="L45" s="101">
        <f>IF(ISNUMBER(Results!E41),Results!E41,NA())</f>
        <v>1.6970234573581173E-3</v>
      </c>
      <c r="M45" s="101">
        <f>IF(ISNUMBER(Results!F41),Results!F41,NA())</f>
        <v>3.5779112901181587E-3</v>
      </c>
      <c r="IS45" s="33">
        <f>'miRNA Table'!$A41</f>
        <v>39</v>
      </c>
      <c r="IT45" s="33" t="str">
        <f>'miRNA Table'!$B41</f>
        <v>hsa-miR-135b-5p</v>
      </c>
      <c r="IU45" s="101">
        <f t="shared" si="1"/>
        <v>1.6970234573581173E-3</v>
      </c>
      <c r="IV45" s="101">
        <f t="shared" si="1"/>
        <v>3.5779112901181587E-3</v>
      </c>
    </row>
    <row r="46" spans="10:256" ht="15" customHeight="1" x14ac:dyDescent="0.25">
      <c r="J46" s="100">
        <f>'miRNA Table'!A42</f>
        <v>40</v>
      </c>
      <c r="K46" s="33" t="str">
        <f>'miRNA Table'!B42</f>
        <v>hsa-miR-206</v>
      </c>
      <c r="L46" s="101">
        <f>IF(ISNUMBER(Results!E42),Results!E42,NA())</f>
        <v>2.2818374613544853E-5</v>
      </c>
      <c r="M46" s="101">
        <f>IF(ISNUMBER(Results!F42),Results!F42,NA())</f>
        <v>2.7062725499364956E-5</v>
      </c>
      <c r="IS46" s="33">
        <f>'miRNA Table'!$A42</f>
        <v>40</v>
      </c>
      <c r="IT46" s="33" t="str">
        <f>'miRNA Table'!$B42</f>
        <v>hsa-miR-206</v>
      </c>
      <c r="IU46" s="101">
        <f t="shared" si="1"/>
        <v>2.2818374613544853E-5</v>
      </c>
      <c r="IV46" s="101">
        <f t="shared" si="1"/>
        <v>2.7062725499364956E-5</v>
      </c>
    </row>
    <row r="47" spans="10:256" ht="15" customHeight="1" x14ac:dyDescent="0.25">
      <c r="J47" s="100">
        <f>'miRNA Table'!A43</f>
        <v>41</v>
      </c>
      <c r="K47" s="33" t="str">
        <f>'miRNA Table'!B43</f>
        <v>hsa-miR-124-3p</v>
      </c>
      <c r="L47" s="101">
        <f>IF(ISNUMBER(Results!E43),Results!E43,NA())</f>
        <v>1.328384849255924E-3</v>
      </c>
      <c r="M47" s="101">
        <f>IF(ISNUMBER(Results!F43),Results!F43,NA())</f>
        <v>2.3990295886116724E-3</v>
      </c>
      <c r="IS47" s="33">
        <f>'miRNA Table'!$A43</f>
        <v>41</v>
      </c>
      <c r="IT47" s="33" t="str">
        <f>'miRNA Table'!$B43</f>
        <v>hsa-miR-124-3p</v>
      </c>
      <c r="IU47" s="101">
        <f t="shared" si="1"/>
        <v>1.328384849255924E-3</v>
      </c>
      <c r="IV47" s="101">
        <f t="shared" si="1"/>
        <v>2.3990295886116724E-3</v>
      </c>
    </row>
    <row r="48" spans="10:256" ht="15" customHeight="1" x14ac:dyDescent="0.25">
      <c r="J48" s="100">
        <f>'miRNA Table'!A44</f>
        <v>42</v>
      </c>
      <c r="K48" s="33" t="str">
        <f>'miRNA Table'!B44</f>
        <v>hsa-miR-21-5p</v>
      </c>
      <c r="L48" s="101">
        <f>IF(ISNUMBER(Results!E44),Results!E44,NA())</f>
        <v>3.1605946724122972E-5</v>
      </c>
      <c r="M48" s="101">
        <f>IF(ISNUMBER(Results!F44),Results!F44,NA())</f>
        <v>1.9154885202557413E-4</v>
      </c>
      <c r="IS48" s="33">
        <f>'miRNA Table'!$A44</f>
        <v>42</v>
      </c>
      <c r="IT48" s="33" t="str">
        <f>'miRNA Table'!$B44</f>
        <v>hsa-miR-21-5p</v>
      </c>
      <c r="IU48" s="101">
        <f t="shared" si="1"/>
        <v>3.1605946724122972E-5</v>
      </c>
      <c r="IV48" s="101">
        <f t="shared" si="1"/>
        <v>1.9154885202557413E-4</v>
      </c>
    </row>
    <row r="49" spans="10:256" ht="15" customHeight="1" x14ac:dyDescent="0.25">
      <c r="J49" s="100">
        <f>'miRNA Table'!A45</f>
        <v>43</v>
      </c>
      <c r="K49" s="33" t="str">
        <f>'miRNA Table'!B45</f>
        <v>hsa-miR-181d-5p</v>
      </c>
      <c r="L49" s="101">
        <f>IF(ISNUMBER(Results!E45),Results!E45,NA())</f>
        <v>3.8845435304265749E-2</v>
      </c>
      <c r="M49" s="101">
        <f>IF(ISNUMBER(Results!F45),Results!F45,NA())</f>
        <v>0.87660572131603509</v>
      </c>
      <c r="IS49" s="33">
        <f>'miRNA Table'!$A45</f>
        <v>43</v>
      </c>
      <c r="IT49" s="33" t="str">
        <f>'miRNA Table'!$B45</f>
        <v>hsa-miR-181d-5p</v>
      </c>
      <c r="IU49" s="101">
        <f t="shared" si="1"/>
        <v>3.8845435304265749E-2</v>
      </c>
      <c r="IV49" s="101">
        <f t="shared" si="1"/>
        <v>0.87660572131603509</v>
      </c>
    </row>
    <row r="50" spans="10:256" ht="15" customHeight="1" x14ac:dyDescent="0.25">
      <c r="J50" s="100">
        <f>'miRNA Table'!A46</f>
        <v>44</v>
      </c>
      <c r="K50" s="33" t="str">
        <f>'miRNA Table'!B46</f>
        <v>hsa-miR-301a-3p</v>
      </c>
      <c r="L50" s="101">
        <f>IF(ISNUMBER(Results!E46),Results!E46,NA())</f>
        <v>1.8884757029228234</v>
      </c>
      <c r="M50" s="101">
        <f>IF(ISNUMBER(Results!F46),Results!F46,NA())</f>
        <v>18.252219453894782</v>
      </c>
      <c r="IS50" s="33">
        <f>'miRNA Table'!$A46</f>
        <v>44</v>
      </c>
      <c r="IT50" s="33" t="str">
        <f>'miRNA Table'!$B46</f>
        <v>hsa-miR-301a-3p</v>
      </c>
      <c r="IU50" s="101">
        <f t="shared" si="1"/>
        <v>1.8884757029228234</v>
      </c>
      <c r="IV50" s="101">
        <f t="shared" si="1"/>
        <v>18.252219453894782</v>
      </c>
    </row>
    <row r="51" spans="10:256" ht="15" customHeight="1" x14ac:dyDescent="0.25">
      <c r="J51" s="100">
        <f>'miRNA Table'!A47</f>
        <v>45</v>
      </c>
      <c r="K51" s="33" t="str">
        <f>'miRNA Table'!B47</f>
        <v>hsa-miR-200c-3p</v>
      </c>
      <c r="L51" s="101">
        <f>IF(ISNUMBER(Results!E47),Results!E47,NA())</f>
        <v>2.2818374613544853E-5</v>
      </c>
      <c r="M51" s="101">
        <f>IF(ISNUMBER(Results!F47),Results!F47,NA())</f>
        <v>2.7062725499364956E-5</v>
      </c>
      <c r="IS51" s="33">
        <f>'miRNA Table'!$A47</f>
        <v>45</v>
      </c>
      <c r="IT51" s="33" t="str">
        <f>'miRNA Table'!$B47</f>
        <v>hsa-miR-200c-3p</v>
      </c>
      <c r="IU51" s="101">
        <f t="shared" si="1"/>
        <v>2.2818374613544853E-5</v>
      </c>
      <c r="IV51" s="101">
        <f t="shared" si="1"/>
        <v>2.7062725499364956E-5</v>
      </c>
    </row>
    <row r="52" spans="10:256" ht="15" customHeight="1" x14ac:dyDescent="0.25">
      <c r="J52" s="100">
        <f>'miRNA Table'!A48</f>
        <v>46</v>
      </c>
      <c r="K52" s="33" t="str">
        <f>'miRNA Table'!B48</f>
        <v>hsa-miR-100-5p</v>
      </c>
      <c r="L52" s="101">
        <f>IF(ISNUMBER(Results!E48),Results!E48,NA())</f>
        <v>3.2633185878306937E-3</v>
      </c>
      <c r="M52" s="101">
        <f>IF(ISNUMBER(Results!F48),Results!F48,NA())</f>
        <v>1.8953324833858199E-3</v>
      </c>
      <c r="IS52" s="33">
        <f>'miRNA Table'!$A48</f>
        <v>46</v>
      </c>
      <c r="IT52" s="33" t="str">
        <f>'miRNA Table'!$B48</f>
        <v>hsa-miR-100-5p</v>
      </c>
      <c r="IU52" s="101">
        <f t="shared" si="1"/>
        <v>3.2633185878306937E-3</v>
      </c>
      <c r="IV52" s="101">
        <f t="shared" si="1"/>
        <v>1.8953324833858199E-3</v>
      </c>
    </row>
    <row r="53" spans="10:256" ht="15" customHeight="1" x14ac:dyDescent="0.25">
      <c r="J53" s="100">
        <f>'miRNA Table'!A49</f>
        <v>47</v>
      </c>
      <c r="K53" s="33" t="str">
        <f>'miRNA Table'!B49</f>
        <v>hsa-miR-10b-5p</v>
      </c>
      <c r="L53" s="101">
        <f>IF(ISNUMBER(Results!E49),Results!E49,NA())</f>
        <v>5.9998839726528228E-4</v>
      </c>
      <c r="M53" s="101">
        <f>IF(ISNUMBER(Results!F49),Results!F49,NA())</f>
        <v>1.0490748515754749E-3</v>
      </c>
      <c r="IS53" s="33">
        <f>'miRNA Table'!$A49</f>
        <v>47</v>
      </c>
      <c r="IT53" s="33" t="str">
        <f>'miRNA Table'!$B49</f>
        <v>hsa-miR-10b-5p</v>
      </c>
      <c r="IU53" s="101">
        <f t="shared" si="1"/>
        <v>5.9998839726528228E-4</v>
      </c>
      <c r="IV53" s="101">
        <f t="shared" si="1"/>
        <v>1.0490748515754749E-3</v>
      </c>
    </row>
    <row r="54" spans="10:256" ht="15" customHeight="1" x14ac:dyDescent="0.25">
      <c r="J54" s="100">
        <f>'miRNA Table'!A50</f>
        <v>48</v>
      </c>
      <c r="K54" s="33" t="str">
        <f>'miRNA Table'!B50</f>
        <v>hsa-miR-155-5p</v>
      </c>
      <c r="L54" s="101">
        <f>IF(ISNUMBER(Results!E50),Results!E50,NA())</f>
        <v>3.1825783468652579E-5</v>
      </c>
      <c r="M54" s="101">
        <f>IF(ISNUMBER(Results!F50),Results!F50,NA())</f>
        <v>4.8378936194591273E-4</v>
      </c>
      <c r="IS54" s="33">
        <f>'miRNA Table'!$A50</f>
        <v>48</v>
      </c>
      <c r="IT54" s="33" t="str">
        <f>'miRNA Table'!$B50</f>
        <v>hsa-miR-155-5p</v>
      </c>
      <c r="IU54" s="101">
        <f t="shared" si="1"/>
        <v>3.1825783468652579E-5</v>
      </c>
      <c r="IV54" s="101">
        <f t="shared" si="1"/>
        <v>4.8378936194591273E-4</v>
      </c>
    </row>
    <row r="55" spans="10:256" ht="15" customHeight="1" x14ac:dyDescent="0.25">
      <c r="J55" s="100">
        <f>'miRNA Table'!A51</f>
        <v>49</v>
      </c>
      <c r="K55" s="33" t="str">
        <f>'miRNA Table'!B51</f>
        <v>hsa-miR-1-3p</v>
      </c>
      <c r="L55" s="101">
        <f>IF(ISNUMBER(Results!E51),Results!E51,NA())</f>
        <v>8.6349991155973277E-5</v>
      </c>
      <c r="M55" s="101">
        <f>IF(ISNUMBER(Results!F51),Results!F51,NA())</f>
        <v>6.4217825207563224E-5</v>
      </c>
      <c r="IS55" s="33">
        <f>'miRNA Table'!$A51</f>
        <v>49</v>
      </c>
      <c r="IT55" s="33" t="str">
        <f>'miRNA Table'!$B51</f>
        <v>hsa-miR-1-3p</v>
      </c>
      <c r="IU55" s="101">
        <f t="shared" si="1"/>
        <v>8.6349991155973277E-5</v>
      </c>
      <c r="IV55" s="101">
        <f t="shared" si="1"/>
        <v>6.4217825207563224E-5</v>
      </c>
    </row>
    <row r="56" spans="10:256" ht="15" customHeight="1" x14ac:dyDescent="0.25">
      <c r="J56" s="100">
        <f>'miRNA Table'!A52</f>
        <v>50</v>
      </c>
      <c r="K56" s="33" t="str">
        <f>'miRNA Table'!B52</f>
        <v>hsa-miR-150-5p</v>
      </c>
      <c r="L56" s="101">
        <f>IF(ISNUMBER(Results!E52),Results!E52,NA())</f>
        <v>9.0521967067212306E-4</v>
      </c>
      <c r="M56" s="101">
        <f>IF(ISNUMBER(Results!F52),Results!F52,NA())</f>
        <v>3.2999655220899405E-3</v>
      </c>
      <c r="IS56" s="33">
        <f>'miRNA Table'!$A52</f>
        <v>50</v>
      </c>
      <c r="IT56" s="33" t="str">
        <f>'miRNA Table'!$B52</f>
        <v>hsa-miR-150-5p</v>
      </c>
      <c r="IU56" s="101">
        <f t="shared" si="1"/>
        <v>9.0521967067212306E-4</v>
      </c>
      <c r="IV56" s="101">
        <f t="shared" si="1"/>
        <v>3.2999655220899405E-3</v>
      </c>
    </row>
    <row r="57" spans="10:256" ht="15" customHeight="1" x14ac:dyDescent="0.25">
      <c r="J57" s="100">
        <f>'miRNA Table'!A53</f>
        <v>51</v>
      </c>
      <c r="K57" s="33" t="str">
        <f>'miRNA Table'!B53</f>
        <v>hsa-let-7i-5p</v>
      </c>
      <c r="L57" s="101">
        <f>IF(ISNUMBER(Results!E53),Results!E53,NA())</f>
        <v>30.708274738564036</v>
      </c>
      <c r="M57" s="101">
        <f>IF(ISNUMBER(Results!F53),Results!F53,NA())</f>
        <v>8.7203077251990556E-4</v>
      </c>
      <c r="IS57" s="33">
        <f>'miRNA Table'!$A53</f>
        <v>51</v>
      </c>
      <c r="IT57" s="33" t="str">
        <f>'miRNA Table'!$B53</f>
        <v>hsa-let-7i-5p</v>
      </c>
      <c r="IU57" s="101">
        <f t="shared" si="1"/>
        <v>30.708274738564036</v>
      </c>
      <c r="IV57" s="101">
        <f t="shared" si="1"/>
        <v>8.7203077251990556E-4</v>
      </c>
    </row>
    <row r="58" spans="10:256" ht="15" customHeight="1" x14ac:dyDescent="0.25">
      <c r="J58" s="100">
        <f>'miRNA Table'!A54</f>
        <v>52</v>
      </c>
      <c r="K58" s="33" t="str">
        <f>'miRNA Table'!B54</f>
        <v>hsa-miR-27b-3p</v>
      </c>
      <c r="L58" s="101">
        <f>IF(ISNUMBER(Results!E54),Results!E54,NA())</f>
        <v>2.1708618754579984E-4</v>
      </c>
      <c r="M58" s="101">
        <f>IF(ISNUMBER(Results!F54),Results!F54,NA())</f>
        <v>1.4719333834115753E-4</v>
      </c>
      <c r="IS58" s="33">
        <f>'miRNA Table'!$A54</f>
        <v>52</v>
      </c>
      <c r="IT58" s="33" t="str">
        <f>'miRNA Table'!$B54</f>
        <v>hsa-miR-27b-3p</v>
      </c>
      <c r="IU58" s="101">
        <f t="shared" si="1"/>
        <v>2.1708618754579984E-4</v>
      </c>
      <c r="IV58" s="101">
        <f t="shared" si="1"/>
        <v>1.4719333834115753E-4</v>
      </c>
    </row>
    <row r="59" spans="10:256" ht="15" customHeight="1" x14ac:dyDescent="0.25">
      <c r="J59" s="100">
        <f>'miRNA Table'!A55</f>
        <v>53</v>
      </c>
      <c r="K59" s="33" t="str">
        <f>'miRNA Table'!B55</f>
        <v>hsa-miR-7-5p</v>
      </c>
      <c r="L59" s="101">
        <f>IF(ISNUMBER(Results!E55),Results!E55,NA())</f>
        <v>0.88508559588948799</v>
      </c>
      <c r="M59" s="101">
        <f>IF(ISNUMBER(Results!F55),Results!F55,NA())</f>
        <v>7.8955825406236565E-4</v>
      </c>
      <c r="IS59" s="33">
        <f>'miRNA Table'!$A55</f>
        <v>53</v>
      </c>
      <c r="IT59" s="33" t="str">
        <f>'miRNA Table'!$B55</f>
        <v>hsa-miR-7-5p</v>
      </c>
      <c r="IU59" s="101">
        <f t="shared" si="1"/>
        <v>0.88508559588948799</v>
      </c>
      <c r="IV59" s="101">
        <f t="shared" si="1"/>
        <v>7.8955825406236565E-4</v>
      </c>
    </row>
    <row r="60" spans="10:256" ht="15" customHeight="1" x14ac:dyDescent="0.25">
      <c r="J60" s="100">
        <f>'miRNA Table'!A56</f>
        <v>54</v>
      </c>
      <c r="K60" s="33" t="str">
        <f>'miRNA Table'!B56</f>
        <v>hsa-miR-127-5p</v>
      </c>
      <c r="L60" s="101">
        <f>IF(ISNUMBER(Results!E56),Results!E56,NA())</f>
        <v>0.35450770497776513</v>
      </c>
      <c r="M60" s="101">
        <f>IF(ISNUMBER(Results!F56),Results!F56,NA())</f>
        <v>4.9006523551231419E-5</v>
      </c>
      <c r="IS60" s="33">
        <f>'miRNA Table'!$A56</f>
        <v>54</v>
      </c>
      <c r="IT60" s="33" t="str">
        <f>'miRNA Table'!$B56</f>
        <v>hsa-miR-127-5p</v>
      </c>
      <c r="IU60" s="101">
        <f t="shared" si="1"/>
        <v>0.35450770497776513</v>
      </c>
      <c r="IV60" s="101">
        <f t="shared" si="1"/>
        <v>4.9006523551231419E-5</v>
      </c>
    </row>
    <row r="61" spans="10:256" ht="15" customHeight="1" x14ac:dyDescent="0.25">
      <c r="J61" s="100">
        <f>'miRNA Table'!A57</f>
        <v>55</v>
      </c>
      <c r="K61" s="33" t="str">
        <f>'miRNA Table'!B57</f>
        <v>hsa-miR-29a-3p</v>
      </c>
      <c r="L61" s="101">
        <f>IF(ISNUMBER(Results!E57),Results!E57,NA())</f>
        <v>2.3912170329399098E-2</v>
      </c>
      <c r="M61" s="101">
        <f>IF(ISNUMBER(Results!F57),Results!F57,NA())</f>
        <v>2.670647419577812E-2</v>
      </c>
      <c r="IS61" s="33">
        <f>'miRNA Table'!$A57</f>
        <v>55</v>
      </c>
      <c r="IT61" s="33" t="str">
        <f>'miRNA Table'!$B57</f>
        <v>hsa-miR-29a-3p</v>
      </c>
      <c r="IU61" s="101">
        <f t="shared" si="1"/>
        <v>2.3912170329399098E-2</v>
      </c>
      <c r="IV61" s="101">
        <f t="shared" si="1"/>
        <v>2.670647419577812E-2</v>
      </c>
    </row>
    <row r="62" spans="10:256" ht="15" customHeight="1" x14ac:dyDescent="0.25">
      <c r="J62" s="100">
        <f>'miRNA Table'!A58</f>
        <v>56</v>
      </c>
      <c r="K62" s="33" t="str">
        <f>'miRNA Table'!B58</f>
        <v>hsa-miR-191-5p</v>
      </c>
      <c r="L62" s="101">
        <f>IF(ISNUMBER(Results!E58),Results!E58,NA())</f>
        <v>1.0356636622560607</v>
      </c>
      <c r="M62" s="101">
        <f>IF(ISNUMBER(Results!F58),Results!F58,NA())</f>
        <v>3.6798334585289375E-5</v>
      </c>
      <c r="IS62" s="33">
        <f>'miRNA Table'!$A58</f>
        <v>56</v>
      </c>
      <c r="IT62" s="33" t="str">
        <f>'miRNA Table'!$B58</f>
        <v>hsa-miR-191-5p</v>
      </c>
      <c r="IU62" s="101">
        <f t="shared" si="1"/>
        <v>1.0356636622560607</v>
      </c>
      <c r="IV62" s="101">
        <f t="shared" si="1"/>
        <v>3.6798334585289375E-5</v>
      </c>
    </row>
    <row r="63" spans="10:256" ht="15" customHeight="1" x14ac:dyDescent="0.25">
      <c r="J63" s="100">
        <f>'miRNA Table'!A59</f>
        <v>57</v>
      </c>
      <c r="K63" s="33" t="str">
        <f>'miRNA Table'!B59</f>
        <v>hsa-let-7d-5p</v>
      </c>
      <c r="L63" s="101">
        <f>IF(ISNUMBER(Results!E59),Results!E59,NA())</f>
        <v>1.8296925765601019E-4</v>
      </c>
      <c r="M63" s="101">
        <f>IF(ISNUMBER(Results!F59),Results!F59,NA())</f>
        <v>1.7504336523630742E-4</v>
      </c>
      <c r="IS63" s="33">
        <f>'miRNA Table'!$A59</f>
        <v>57</v>
      </c>
      <c r="IT63" s="33" t="str">
        <f>'miRNA Table'!$B59</f>
        <v>hsa-let-7d-5p</v>
      </c>
      <c r="IU63" s="101">
        <f t="shared" si="1"/>
        <v>1.8296925765601019E-4</v>
      </c>
      <c r="IV63" s="101">
        <f t="shared" si="1"/>
        <v>1.7504336523630742E-4</v>
      </c>
    </row>
    <row r="64" spans="10:256" ht="15" customHeight="1" x14ac:dyDescent="0.25">
      <c r="J64" s="100">
        <f>'miRNA Table'!A60</f>
        <v>58</v>
      </c>
      <c r="K64" s="33" t="str">
        <f>'miRNA Table'!B60</f>
        <v>hsa-miR-9-5p</v>
      </c>
      <c r="L64" s="101">
        <f>IF(ISNUMBER(Results!E60),Results!E60,NA())</f>
        <v>0.20220476341721094</v>
      </c>
      <c r="M64" s="101">
        <f>IF(ISNUMBER(Results!F60),Results!F60,NA())</f>
        <v>1.3156577899079006E-3</v>
      </c>
      <c r="IS64" s="33">
        <f>'miRNA Table'!$A60</f>
        <v>58</v>
      </c>
      <c r="IT64" s="33" t="str">
        <f>'miRNA Table'!$B60</f>
        <v>hsa-miR-9-5p</v>
      </c>
      <c r="IU64" s="101">
        <f t="shared" si="1"/>
        <v>0.20220476341721094</v>
      </c>
      <c r="IV64" s="101">
        <f t="shared" si="1"/>
        <v>1.3156577899079006E-3</v>
      </c>
    </row>
    <row r="65" spans="10:256" ht="15" customHeight="1" x14ac:dyDescent="0.25">
      <c r="J65" s="100">
        <f>'miRNA Table'!A61</f>
        <v>59</v>
      </c>
      <c r="K65" s="33" t="str">
        <f>'miRNA Table'!B61</f>
        <v>hsa-let-7f-5p</v>
      </c>
      <c r="L65" s="101">
        <f>IF(ISNUMBER(Results!E61),Results!E61,NA())</f>
        <v>1.753886702399053</v>
      </c>
      <c r="M65" s="101">
        <f>IF(ISNUMBER(Results!F61),Results!F61,NA())</f>
        <v>0.96593632892484593</v>
      </c>
      <c r="IS65" s="33">
        <f>'miRNA Table'!$A61</f>
        <v>59</v>
      </c>
      <c r="IT65" s="33" t="str">
        <f>'miRNA Table'!$B61</f>
        <v>hsa-let-7f-5p</v>
      </c>
      <c r="IU65" s="101">
        <f t="shared" si="1"/>
        <v>1.753886702399053</v>
      </c>
      <c r="IV65" s="101">
        <f t="shared" si="1"/>
        <v>0.96593632892484593</v>
      </c>
    </row>
    <row r="66" spans="10:256" ht="15" customHeight="1" x14ac:dyDescent="0.25">
      <c r="J66" s="100">
        <f>'miRNA Table'!A62</f>
        <v>60</v>
      </c>
      <c r="K66" s="33" t="str">
        <f>'miRNA Table'!B62</f>
        <v>hsa-miR-10a-5p</v>
      </c>
      <c r="L66" s="101">
        <f>IF(ISNUMBER(Results!E62),Results!E62,NA())</f>
        <v>4.8491943575696146E-2</v>
      </c>
      <c r="M66" s="101">
        <f>IF(ISNUMBER(Results!F62),Results!F62,NA())</f>
        <v>4.2886478451368143E-2</v>
      </c>
      <c r="IS66" s="33">
        <f>'miRNA Table'!$A62</f>
        <v>60</v>
      </c>
      <c r="IT66" s="33" t="str">
        <f>'miRNA Table'!$B62</f>
        <v>hsa-miR-10a-5p</v>
      </c>
      <c r="IU66" s="101">
        <f t="shared" si="1"/>
        <v>4.8491943575696146E-2</v>
      </c>
      <c r="IV66" s="101">
        <f t="shared" si="1"/>
        <v>4.2886478451368143E-2</v>
      </c>
    </row>
    <row r="67" spans="10:256" ht="15" customHeight="1" x14ac:dyDescent="0.25">
      <c r="J67" s="100">
        <f>'miRNA Table'!A63</f>
        <v>61</v>
      </c>
      <c r="K67" s="33" t="str">
        <f>'miRNA Table'!B63</f>
        <v>hsa-miR-181b-5p</v>
      </c>
      <c r="L67" s="101">
        <f>IF(ISNUMBER(Results!E63),Results!E63,NA())</f>
        <v>27.548252279208391</v>
      </c>
      <c r="M67" s="101">
        <f>IF(ISNUMBER(Results!F63),Results!F63,NA())</f>
        <v>29.650817980491858</v>
      </c>
      <c r="IS67" s="33">
        <f>'miRNA Table'!$A63</f>
        <v>61</v>
      </c>
      <c r="IT67" s="33" t="str">
        <f>'miRNA Table'!$B63</f>
        <v>hsa-miR-181b-5p</v>
      </c>
      <c r="IU67" s="101">
        <f t="shared" si="1"/>
        <v>27.548252279208391</v>
      </c>
      <c r="IV67" s="101">
        <f t="shared" si="1"/>
        <v>29.650817980491858</v>
      </c>
    </row>
    <row r="68" spans="10:256" ht="15" customHeight="1" x14ac:dyDescent="0.25">
      <c r="J68" s="100">
        <f>'miRNA Table'!A64</f>
        <v>62</v>
      </c>
      <c r="K68" s="33" t="str">
        <f>'miRNA Table'!B64</f>
        <v>hsa-miR-15b-5p</v>
      </c>
      <c r="L68" s="101">
        <f>IF(ISNUMBER(Results!E64),Results!E64,NA())</f>
        <v>6.654875818316959E-2</v>
      </c>
      <c r="M68" s="101">
        <f>IF(ISNUMBER(Results!F64),Results!F64,NA())</f>
        <v>2.7062725499364956E-5</v>
      </c>
      <c r="IS68" s="33">
        <f>'miRNA Table'!$A64</f>
        <v>62</v>
      </c>
      <c r="IT68" s="33" t="str">
        <f>'miRNA Table'!$B64</f>
        <v>hsa-miR-15b-5p</v>
      </c>
      <c r="IU68" s="101">
        <f t="shared" si="1"/>
        <v>6.654875818316959E-2</v>
      </c>
      <c r="IV68" s="101">
        <f t="shared" si="1"/>
        <v>2.7062725499364956E-5</v>
      </c>
    </row>
    <row r="69" spans="10:256" ht="15" customHeight="1" x14ac:dyDescent="0.25">
      <c r="J69" s="100">
        <f>'miRNA Table'!A65</f>
        <v>63</v>
      </c>
      <c r="K69" s="33" t="str">
        <f>'miRNA Table'!B65</f>
        <v>hsa-miR-16-5p</v>
      </c>
      <c r="L69" s="101">
        <f>IF(ISNUMBER(Results!E65),Results!E65,NA())</f>
        <v>2.2818374613544853E-5</v>
      </c>
      <c r="M69" s="101">
        <f>IF(ISNUMBER(Results!F65),Results!F65,NA())</f>
        <v>2.7062725499364956E-5</v>
      </c>
      <c r="IS69" s="33">
        <f>'miRNA Table'!$A65</f>
        <v>63</v>
      </c>
      <c r="IT69" s="33" t="str">
        <f>'miRNA Table'!$B65</f>
        <v>hsa-miR-16-5p</v>
      </c>
      <c r="IU69" s="101">
        <f t="shared" si="1"/>
        <v>2.2818374613544853E-5</v>
      </c>
      <c r="IV69" s="101">
        <f t="shared" si="1"/>
        <v>2.7062725499364956E-5</v>
      </c>
    </row>
    <row r="70" spans="10:256" ht="15" customHeight="1" x14ac:dyDescent="0.25">
      <c r="J70" s="100">
        <f>'miRNA Table'!A66</f>
        <v>64</v>
      </c>
      <c r="K70" s="33" t="str">
        <f>'miRNA Table'!B66</f>
        <v>hsa-miR-210-3p</v>
      </c>
      <c r="L70" s="101">
        <f>IF(ISNUMBER(Results!E66),Results!E66,NA())</f>
        <v>0.24438408184533597</v>
      </c>
      <c r="M70" s="101">
        <f>IF(ISNUMBER(Results!F66),Results!F66,NA())</f>
        <v>9.7170800669280924E-2</v>
      </c>
      <c r="IS70" s="33">
        <f>'miRNA Table'!$A66</f>
        <v>64</v>
      </c>
      <c r="IT70" s="33" t="str">
        <f>'miRNA Table'!$B66</f>
        <v>hsa-miR-210-3p</v>
      </c>
      <c r="IU70" s="101">
        <f t="shared" si="1"/>
        <v>0.24438408184533597</v>
      </c>
      <c r="IV70" s="101">
        <f t="shared" si="1"/>
        <v>9.7170800669280924E-2</v>
      </c>
    </row>
    <row r="71" spans="10:256" ht="15" customHeight="1" x14ac:dyDescent="0.25">
      <c r="J71" s="100">
        <f>'miRNA Table'!A67</f>
        <v>65</v>
      </c>
      <c r="K71" s="33" t="str">
        <f>'miRNA Table'!B67</f>
        <v>hsa-miR-106a-5p hsa-miR-17-5p</v>
      </c>
      <c r="L71" s="101">
        <f>IF(ISNUMBER(Results!E67),Results!E67,NA())</f>
        <v>2.2818374613544853E-5</v>
      </c>
      <c r="M71" s="101">
        <f>IF(ISNUMBER(Results!F67),Results!F67,NA())</f>
        <v>2.7062725499364956E-5</v>
      </c>
      <c r="IS71" s="33">
        <f>'miRNA Table'!$A67</f>
        <v>65</v>
      </c>
      <c r="IT71" s="33" t="str">
        <f>'miRNA Table'!$B67</f>
        <v>hsa-miR-106a-5p hsa-miR-17-5p</v>
      </c>
      <c r="IU71" s="101">
        <f t="shared" si="1"/>
        <v>2.2818374613544853E-5</v>
      </c>
      <c r="IV71" s="101">
        <f t="shared" si="1"/>
        <v>2.7062725499364956E-5</v>
      </c>
    </row>
    <row r="72" spans="10:256" ht="15" customHeight="1" x14ac:dyDescent="0.25">
      <c r="J72" s="100">
        <f>'miRNA Table'!A68</f>
        <v>66</v>
      </c>
      <c r="K72" s="33" t="str">
        <f>'miRNA Table'!B68</f>
        <v>hsa-miR-98-5p</v>
      </c>
      <c r="L72" s="101">
        <f>IF(ISNUMBER(Results!E68),Results!E68,NA())</f>
        <v>0.16424130364027548</v>
      </c>
      <c r="M72" s="101">
        <f>IF(ISNUMBER(Results!F68),Results!F68,NA())</f>
        <v>2.6583348779714251E-2</v>
      </c>
      <c r="IS72" s="33">
        <f>'miRNA Table'!$A68</f>
        <v>66</v>
      </c>
      <c r="IT72" s="33" t="str">
        <f>'miRNA Table'!$B68</f>
        <v>hsa-miR-98-5p</v>
      </c>
      <c r="IU72" s="101">
        <f t="shared" si="1"/>
        <v>0.16424130364027548</v>
      </c>
      <c r="IV72" s="101">
        <f t="shared" si="1"/>
        <v>2.6583348779714251E-2</v>
      </c>
    </row>
    <row r="73" spans="10:256" ht="15" customHeight="1" x14ac:dyDescent="0.25">
      <c r="J73" s="100">
        <f>'miRNA Table'!A69</f>
        <v>67</v>
      </c>
      <c r="K73" s="33" t="str">
        <f>'miRNA Table'!B69</f>
        <v>hsa-miR-34a-5p</v>
      </c>
      <c r="L73" s="101">
        <f>IF(ISNUMBER(Results!E69),Results!E69,NA())</f>
        <v>0.16011964442905544</v>
      </c>
      <c r="M73" s="101">
        <f>IF(ISNUMBER(Results!F69),Results!F69,NA())</f>
        <v>0.32085647439072618</v>
      </c>
      <c r="IS73" s="33">
        <f>'miRNA Table'!$A69</f>
        <v>67</v>
      </c>
      <c r="IT73" s="33" t="str">
        <f>'miRNA Table'!$B69</f>
        <v>hsa-miR-34a-5p</v>
      </c>
      <c r="IU73" s="101">
        <f t="shared" si="1"/>
        <v>0.16011964442905544</v>
      </c>
      <c r="IV73" s="101">
        <f t="shared" si="1"/>
        <v>0.32085647439072618</v>
      </c>
    </row>
    <row r="74" spans="10:256" ht="15" customHeight="1" x14ac:dyDescent="0.25">
      <c r="J74" s="100">
        <f>'miRNA Table'!A70</f>
        <v>68</v>
      </c>
      <c r="K74" s="33" t="str">
        <f>'miRNA Table'!B70</f>
        <v>hsa-miR-25-3p</v>
      </c>
      <c r="L74" s="101">
        <f>IF(ISNUMBER(Results!E70),Results!E70,NA())</f>
        <v>2.2818374613544853E-5</v>
      </c>
      <c r="M74" s="101">
        <f>IF(ISNUMBER(Results!F70),Results!F70,NA())</f>
        <v>2.7062725499364956E-5</v>
      </c>
      <c r="IS74" s="33">
        <f>'miRNA Table'!$A70</f>
        <v>68</v>
      </c>
      <c r="IT74" s="33" t="str">
        <f>'miRNA Table'!$B70</f>
        <v>hsa-miR-25-3p</v>
      </c>
      <c r="IU74" s="101">
        <f t="shared" si="1"/>
        <v>2.2818374613544853E-5</v>
      </c>
      <c r="IV74" s="101">
        <f t="shared" si="1"/>
        <v>2.7062725499364956E-5</v>
      </c>
    </row>
    <row r="75" spans="10:256" ht="15" customHeight="1" x14ac:dyDescent="0.25">
      <c r="J75" s="100">
        <f>'miRNA Table'!A71</f>
        <v>69</v>
      </c>
      <c r="K75" s="33" t="str">
        <f>'miRNA Table'!B71</f>
        <v>hsa-miR-144-3p</v>
      </c>
      <c r="L75" s="101">
        <f>IF(ISNUMBER(Results!E71),Results!E71,NA())</f>
        <v>4.1537423915758397E-2</v>
      </c>
      <c r="M75" s="101">
        <f>IF(ISNUMBER(Results!F71),Results!F71,NA())</f>
        <v>1.9306914460017522E-3</v>
      </c>
      <c r="IS75" s="33">
        <f>'miRNA Table'!$A71</f>
        <v>69</v>
      </c>
      <c r="IT75" s="33" t="str">
        <f>'miRNA Table'!$B71</f>
        <v>hsa-miR-144-3p</v>
      </c>
      <c r="IU75" s="101">
        <f t="shared" si="1"/>
        <v>4.1537423915758397E-2</v>
      </c>
      <c r="IV75" s="101">
        <f t="shared" si="1"/>
        <v>1.9306914460017522E-3</v>
      </c>
    </row>
    <row r="76" spans="10:256" ht="15" customHeight="1" x14ac:dyDescent="0.25">
      <c r="J76" s="100">
        <f>'miRNA Table'!A72</f>
        <v>70</v>
      </c>
      <c r="K76" s="33" t="str">
        <f>'miRNA Table'!B72</f>
        <v>hsa-miR-128-3p</v>
      </c>
      <c r="L76" s="101">
        <f>IF(ISNUMBER(Results!E72),Results!E72,NA())</f>
        <v>1.1972074599171201E-3</v>
      </c>
      <c r="M76" s="101">
        <f>IF(ISNUMBER(Results!F72),Results!F72,NA())</f>
        <v>7.3061816238306149E-3</v>
      </c>
      <c r="IS76" s="33">
        <f>'miRNA Table'!$A72</f>
        <v>70</v>
      </c>
      <c r="IT76" s="33" t="str">
        <f>'miRNA Table'!$B72</f>
        <v>hsa-miR-128-3p</v>
      </c>
      <c r="IU76" s="101">
        <f t="shared" si="1"/>
        <v>1.1972074599171201E-3</v>
      </c>
      <c r="IV76" s="101">
        <f t="shared" si="1"/>
        <v>7.3061816238306149E-3</v>
      </c>
    </row>
    <row r="77" spans="10:256" ht="15" customHeight="1" x14ac:dyDescent="0.25">
      <c r="J77" s="100">
        <f>'miRNA Table'!A73</f>
        <v>71</v>
      </c>
      <c r="K77" s="33" t="str">
        <f>'miRNA Table'!B73</f>
        <v>hsa-miR-143-3p</v>
      </c>
      <c r="L77" s="101">
        <f>IF(ISNUMBER(Results!E73),Results!E73,NA())</f>
        <v>2.5442178760726617</v>
      </c>
      <c r="M77" s="101">
        <f>IF(ISNUMBER(Results!F73),Results!F73,NA())</f>
        <v>2.3894302703120385</v>
      </c>
      <c r="IS77" s="33">
        <f>'miRNA Table'!$A73</f>
        <v>71</v>
      </c>
      <c r="IT77" s="33" t="str">
        <f>'miRNA Table'!$B73</f>
        <v>hsa-miR-143-3p</v>
      </c>
      <c r="IU77" s="101">
        <f t="shared" si="1"/>
        <v>2.5442178760726617</v>
      </c>
      <c r="IV77" s="101">
        <f t="shared" si="1"/>
        <v>2.3894302703120385</v>
      </c>
    </row>
    <row r="78" spans="10:256" ht="15" customHeight="1" x14ac:dyDescent="0.25">
      <c r="J78" s="100">
        <f>'miRNA Table'!A74</f>
        <v>72</v>
      </c>
      <c r="K78" s="33" t="str">
        <f>'miRNA Table'!B74</f>
        <v>hsa-miR-215-5p</v>
      </c>
      <c r="L78" s="101">
        <f>IF(ISNUMBER(Results!E74),Results!E74,NA())</f>
        <v>1.4773447267298462E-3</v>
      </c>
      <c r="M78" s="101">
        <f>IF(ISNUMBER(Results!F74),Results!F74,NA())</f>
        <v>3.6919398443355125E-4</v>
      </c>
      <c r="IS78" s="33">
        <f>'miRNA Table'!$A74</f>
        <v>72</v>
      </c>
      <c r="IT78" s="33" t="str">
        <f>'miRNA Table'!$B74</f>
        <v>hsa-miR-215-5p</v>
      </c>
      <c r="IU78" s="101">
        <f t="shared" si="1"/>
        <v>1.4773447267298462E-3</v>
      </c>
      <c r="IV78" s="101">
        <f t="shared" si="1"/>
        <v>3.6919398443355125E-4</v>
      </c>
    </row>
    <row r="79" spans="10:256" ht="15" customHeight="1" x14ac:dyDescent="0.25">
      <c r="J79" s="100">
        <f>'miRNA Table'!A75</f>
        <v>73</v>
      </c>
      <c r="K79" s="33" t="str">
        <f>'miRNA Table'!B75</f>
        <v>hsa-miR-19a-3p</v>
      </c>
      <c r="L79" s="101">
        <f>IF(ISNUMBER(Results!E75),Results!E75,NA())</f>
        <v>2.1086795071274742E-3</v>
      </c>
      <c r="M79" s="101">
        <f>IF(ISNUMBER(Results!F75),Results!F75,NA())</f>
        <v>3.2097277913507431E-3</v>
      </c>
      <c r="IS79" s="33">
        <f>'miRNA Table'!$A75</f>
        <v>73</v>
      </c>
      <c r="IT79" s="33" t="str">
        <f>'miRNA Table'!$B75</f>
        <v>hsa-miR-19a-3p</v>
      </c>
      <c r="IU79" s="101">
        <f t="shared" si="1"/>
        <v>2.1086795071274742E-3</v>
      </c>
      <c r="IV79" s="101">
        <f t="shared" si="1"/>
        <v>3.2097277913507431E-3</v>
      </c>
    </row>
    <row r="80" spans="10:256" ht="15" customHeight="1" x14ac:dyDescent="0.25">
      <c r="J80" s="100">
        <f>'miRNA Table'!A76</f>
        <v>74</v>
      </c>
      <c r="K80" s="33" t="str">
        <f>'miRNA Table'!B76</f>
        <v>hsa-miR-193a-5p</v>
      </c>
      <c r="L80" s="101">
        <f>IF(ISNUMBER(Results!E76),Results!E76,NA())</f>
        <v>3.1833715573663772</v>
      </c>
      <c r="M80" s="101">
        <f>IF(ISNUMBER(Results!F76),Results!F76,NA())</f>
        <v>0.10806715391348319</v>
      </c>
      <c r="IS80" s="33">
        <f>'miRNA Table'!$A76</f>
        <v>74</v>
      </c>
      <c r="IT80" s="33" t="str">
        <f>'miRNA Table'!$B76</f>
        <v>hsa-miR-193a-5p</v>
      </c>
      <c r="IU80" s="101">
        <f t="shared" si="1"/>
        <v>3.1833715573663772</v>
      </c>
      <c r="IV80" s="101">
        <f t="shared" si="1"/>
        <v>0.10806715391348319</v>
      </c>
    </row>
    <row r="81" spans="10:256" ht="15" customHeight="1" x14ac:dyDescent="0.25">
      <c r="J81" s="100">
        <f>'miRNA Table'!A77</f>
        <v>75</v>
      </c>
      <c r="K81" s="33" t="str">
        <f>'miRNA Table'!B77</f>
        <v>hsa-miR-18a-5p</v>
      </c>
      <c r="L81" s="101">
        <f>IF(ISNUMBER(Results!E77),Results!E77,NA())</f>
        <v>5.5722807019895515E-4</v>
      </c>
      <c r="M81" s="101">
        <f>IF(ISNUMBER(Results!F77),Results!F77,NA())</f>
        <v>4.5513897718822628E-5</v>
      </c>
      <c r="IS81" s="33">
        <f>'miRNA Table'!$A77</f>
        <v>75</v>
      </c>
      <c r="IT81" s="33" t="str">
        <f>'miRNA Table'!$B77</f>
        <v>hsa-miR-18a-5p</v>
      </c>
      <c r="IU81" s="101">
        <f t="shared" si="1"/>
        <v>5.5722807019895515E-4</v>
      </c>
      <c r="IV81" s="101">
        <f t="shared" si="1"/>
        <v>4.5513897718822628E-5</v>
      </c>
    </row>
    <row r="82" spans="10:256" ht="15" customHeight="1" x14ac:dyDescent="0.25">
      <c r="J82" s="100">
        <f>'miRNA Table'!A78</f>
        <v>76</v>
      </c>
      <c r="K82" s="33" t="str">
        <f>'miRNA Table'!B78</f>
        <v>hsa-miR-125b-5p</v>
      </c>
      <c r="L82" s="101">
        <f>IF(ISNUMBER(Results!E78),Results!E78,NA())</f>
        <v>1.0480772659917391E-2</v>
      </c>
      <c r="M82" s="101">
        <f>IF(ISNUMBER(Results!F78),Results!F78,NA())</f>
        <v>0.27357342531518491</v>
      </c>
      <c r="IS82" s="33">
        <f>'miRNA Table'!$A78</f>
        <v>76</v>
      </c>
      <c r="IT82" s="33" t="str">
        <f>'miRNA Table'!$B78</f>
        <v>hsa-miR-125b-5p</v>
      </c>
      <c r="IU82" s="101">
        <f t="shared" si="1"/>
        <v>1.0480772659917391E-2</v>
      </c>
      <c r="IV82" s="101">
        <f t="shared" si="1"/>
        <v>0.27357342531518491</v>
      </c>
    </row>
    <row r="83" spans="10:256" ht="15" customHeight="1" x14ac:dyDescent="0.25">
      <c r="J83" s="100">
        <f>'miRNA Table'!A79</f>
        <v>77</v>
      </c>
      <c r="K83" s="33" t="str">
        <f>'miRNA Table'!B79</f>
        <v>hsa-miR-126-3p</v>
      </c>
      <c r="L83" s="101">
        <f>IF(ISNUMBER(Results!E79),Results!E79,NA())</f>
        <v>7.6370025576667456E-3</v>
      </c>
      <c r="M83" s="101">
        <f>IF(ISNUMBER(Results!F79),Results!F79,NA())</f>
        <v>1.6197647379188329E-3</v>
      </c>
      <c r="IS83" s="33">
        <f>'miRNA Table'!$A79</f>
        <v>77</v>
      </c>
      <c r="IT83" s="33" t="str">
        <f>'miRNA Table'!$B79</f>
        <v>hsa-miR-126-3p</v>
      </c>
      <c r="IU83" s="101">
        <f t="shared" si="1"/>
        <v>7.6370025576667456E-3</v>
      </c>
      <c r="IV83" s="101">
        <f t="shared" si="1"/>
        <v>1.6197647379188329E-3</v>
      </c>
    </row>
    <row r="84" spans="10:256" ht="15" customHeight="1" x14ac:dyDescent="0.25">
      <c r="J84" s="100">
        <f>'miRNA Table'!A80</f>
        <v>78</v>
      </c>
      <c r="K84" s="33" t="str">
        <f>'miRNA Table'!B80</f>
        <v>hsa-miR-27a-3p</v>
      </c>
      <c r="L84" s="101">
        <f>IF(ISNUMBER(Results!E80),Results!E80,NA())</f>
        <v>1.1311145794966454E-2</v>
      </c>
      <c r="M84" s="101">
        <f>IF(ISNUMBER(Results!F80),Results!F80,NA())</f>
        <v>1.1678509754960464E-2</v>
      </c>
      <c r="IS84" s="33">
        <f>'miRNA Table'!$A80</f>
        <v>78</v>
      </c>
      <c r="IT84" s="33" t="str">
        <f>'miRNA Table'!$B80</f>
        <v>hsa-miR-27a-3p</v>
      </c>
      <c r="IU84" s="101">
        <f t="shared" si="1"/>
        <v>1.1311145794966454E-2</v>
      </c>
      <c r="IV84" s="101">
        <f t="shared" si="1"/>
        <v>1.1678509754960464E-2</v>
      </c>
    </row>
    <row r="85" spans="10:256" ht="15" customHeight="1" x14ac:dyDescent="0.25">
      <c r="J85" s="100">
        <f>'miRNA Table'!A81</f>
        <v>79</v>
      </c>
      <c r="K85" s="33" t="str">
        <f>'miRNA Table'!B81</f>
        <v>hsa-miR-372-3p</v>
      </c>
      <c r="L85" s="101">
        <f>IF(ISNUMBER(Results!E81),Results!E81,NA())</f>
        <v>1.2713311278927015E-3</v>
      </c>
      <c r="M85" s="101">
        <f>IF(ISNUMBER(Results!F81),Results!F81,NA())</f>
        <v>6.639367054750246E-4</v>
      </c>
      <c r="IS85" s="33">
        <f>'miRNA Table'!$A81</f>
        <v>79</v>
      </c>
      <c r="IT85" s="33" t="str">
        <f>'miRNA Table'!$B81</f>
        <v>hsa-miR-372-3p</v>
      </c>
      <c r="IU85" s="101">
        <f t="shared" si="1"/>
        <v>1.2713311278927015E-3</v>
      </c>
      <c r="IV85" s="101">
        <f t="shared" si="1"/>
        <v>6.639367054750246E-4</v>
      </c>
    </row>
    <row r="86" spans="10:256" ht="15" customHeight="1" x14ac:dyDescent="0.25">
      <c r="J86" s="100">
        <f>'miRNA Table'!A82</f>
        <v>80</v>
      </c>
      <c r="K86" s="33" t="str">
        <f>'miRNA Table'!B82</f>
        <v>hsa-miR-149-5p</v>
      </c>
      <c r="L86" s="101">
        <f>IF(ISNUMBER(Results!E82),Results!E82,NA())</f>
        <v>9.1362445536739129E-4</v>
      </c>
      <c r="M86" s="101">
        <f>IF(ISNUMBER(Results!F82),Results!F82,NA())</f>
        <v>3.3031813767543119E-2</v>
      </c>
      <c r="IS86" s="33">
        <f>'miRNA Table'!$A82</f>
        <v>80</v>
      </c>
      <c r="IT86" s="33" t="str">
        <f>'miRNA Table'!$B82</f>
        <v>hsa-miR-149-5p</v>
      </c>
      <c r="IU86" s="101">
        <f t="shared" si="1"/>
        <v>9.1362445536739129E-4</v>
      </c>
      <c r="IV86" s="101">
        <f t="shared" si="1"/>
        <v>3.3031813767543119E-2</v>
      </c>
    </row>
    <row r="87" spans="10:256" ht="15" customHeight="1" x14ac:dyDescent="0.25">
      <c r="J87" s="100">
        <f>'miRNA Table'!A83</f>
        <v>81</v>
      </c>
      <c r="K87" s="33" t="str">
        <f>'miRNA Table'!B83</f>
        <v>hsa-miR-23b-3p</v>
      </c>
      <c r="L87" s="101">
        <f>IF(ISNUMBER(Results!E83),Results!E83,NA())</f>
        <v>1.0704874892572369E-4</v>
      </c>
      <c r="M87" s="101">
        <f>IF(ISNUMBER(Results!F83),Results!F83,NA())</f>
        <v>2.7062725499364956E-5</v>
      </c>
      <c r="IS87" s="33">
        <f>'miRNA Table'!$A83</f>
        <v>81</v>
      </c>
      <c r="IT87" s="33" t="str">
        <f>'miRNA Table'!$B83</f>
        <v>hsa-miR-23b-3p</v>
      </c>
      <c r="IU87" s="101">
        <f t="shared" si="1"/>
        <v>1.0704874892572369E-4</v>
      </c>
      <c r="IV87" s="101">
        <f t="shared" si="1"/>
        <v>2.7062725499364956E-5</v>
      </c>
    </row>
    <row r="88" spans="10:256" ht="15" customHeight="1" x14ac:dyDescent="0.25">
      <c r="J88" s="100">
        <f>'miRNA Table'!A84</f>
        <v>82</v>
      </c>
      <c r="K88" s="33" t="str">
        <f>'miRNA Table'!B84</f>
        <v>hsa-miR-203a-3p</v>
      </c>
      <c r="L88" s="101">
        <f>IF(ISNUMBER(Results!E84),Results!E84,NA())</f>
        <v>2.1729774055267784E-3</v>
      </c>
      <c r="M88" s="101">
        <f>IF(ISNUMBER(Results!F84),Results!F84,NA())</f>
        <v>7.4942509322286311E-3</v>
      </c>
      <c r="IS88" s="33">
        <f>'miRNA Table'!$A84</f>
        <v>82</v>
      </c>
      <c r="IT88" s="33" t="str">
        <f>'miRNA Table'!$B84</f>
        <v>hsa-miR-203a-3p</v>
      </c>
      <c r="IU88" s="101">
        <f t="shared" ref="IU88:IV95" si="2">IF(ISNUMBER(L88),L88,"")</f>
        <v>2.1729774055267784E-3</v>
      </c>
      <c r="IV88" s="101">
        <f t="shared" si="2"/>
        <v>7.4942509322286311E-3</v>
      </c>
    </row>
    <row r="89" spans="10:256" ht="15" customHeight="1" x14ac:dyDescent="0.25">
      <c r="J89" s="100">
        <f>'miRNA Table'!A85</f>
        <v>83</v>
      </c>
      <c r="K89" s="33" t="str">
        <f>'miRNA Table'!B85</f>
        <v>hsa-miR-32-5p</v>
      </c>
      <c r="L89" s="101">
        <f>IF(ISNUMBER(Results!E85),Results!E85,NA())</f>
        <v>7.2417573653769801E-3</v>
      </c>
      <c r="M89" s="101">
        <f>IF(ISNUMBER(Results!F85),Results!F85,NA())</f>
        <v>1.1359160291564932E-2</v>
      </c>
      <c r="IS89" s="33">
        <f>'miRNA Table'!$A85</f>
        <v>83</v>
      </c>
      <c r="IT89" s="33" t="str">
        <f>'miRNA Table'!$B85</f>
        <v>hsa-miR-32-5p</v>
      </c>
      <c r="IU89" s="101">
        <f t="shared" si="2"/>
        <v>7.2417573653769801E-3</v>
      </c>
      <c r="IV89" s="101">
        <f t="shared" si="2"/>
        <v>1.1359160291564932E-2</v>
      </c>
    </row>
    <row r="90" spans="10:256" ht="15" customHeight="1" x14ac:dyDescent="0.25">
      <c r="J90" s="100">
        <f>'miRNA Table'!A86</f>
        <v>84</v>
      </c>
      <c r="K90" s="33" t="str">
        <f>'miRNA Table'!B86</f>
        <v>hsa-miR-181c-5p</v>
      </c>
      <c r="L90" s="101">
        <f>IF(ISNUMBER(Results!E86),Results!E86,NA())</f>
        <v>0.6676769878213803</v>
      </c>
      <c r="M90" s="101">
        <f>IF(ISNUMBER(Results!F86),Results!F86,NA())</f>
        <v>0.18428365216138767</v>
      </c>
      <c r="IS90" s="33">
        <f>'miRNA Table'!$A86</f>
        <v>84</v>
      </c>
      <c r="IT90" s="33" t="str">
        <f>'miRNA Table'!$B86</f>
        <v>hsa-miR-181c-5p</v>
      </c>
      <c r="IU90" s="101">
        <f t="shared" si="2"/>
        <v>0.6676769878213803</v>
      </c>
      <c r="IV90" s="101">
        <f t="shared" si="2"/>
        <v>0.18428365216138767</v>
      </c>
    </row>
    <row r="91" spans="10:256" ht="15" customHeight="1" x14ac:dyDescent="0.25">
      <c r="J91" s="100">
        <f>'miRNA Table'!A87</f>
        <v>85</v>
      </c>
      <c r="K91" s="33" t="str">
        <f>'miRNA Table'!B87</f>
        <v>cel-miR-39-3p1</v>
      </c>
      <c r="L91" s="101">
        <f>IF(ISNUMBER(Results!E87),Results!E87,NA())</f>
        <v>33.603871622994895</v>
      </c>
      <c r="M91" s="101">
        <f>IF(ISNUMBER(Results!F87),Results!F87,NA())</f>
        <v>53.817370576237735</v>
      </c>
      <c r="IS91" s="33">
        <f>'miRNA Table'!$A87</f>
        <v>85</v>
      </c>
      <c r="IT91" s="33" t="str">
        <f>'miRNA Table'!$B87</f>
        <v>cel-miR-39-3p1</v>
      </c>
      <c r="IU91" s="101">
        <f t="shared" si="2"/>
        <v>33.603871622994895</v>
      </c>
      <c r="IV91" s="101">
        <f t="shared" si="2"/>
        <v>53.817370576237735</v>
      </c>
    </row>
    <row r="92" spans="10:256" ht="15" customHeight="1" x14ac:dyDescent="0.25">
      <c r="J92" s="100">
        <f>'miRNA Table'!A88</f>
        <v>86</v>
      </c>
      <c r="K92" s="33" t="str">
        <f>'miRNA Table'!B88</f>
        <v>cel-miR-39-3p2</v>
      </c>
      <c r="L92" s="101">
        <f>IF(ISNUMBER(Results!E88),Results!E88,NA())</f>
        <v>27.73986552691154</v>
      </c>
      <c r="M92" s="101">
        <f>IF(ISNUMBER(Results!F88),Results!F88,NA())</f>
        <v>45.254833995939045</v>
      </c>
      <c r="IS92" s="33">
        <f>'miRNA Table'!$A88</f>
        <v>86</v>
      </c>
      <c r="IT92" s="33" t="str">
        <f>'miRNA Table'!$B88</f>
        <v>cel-miR-39-3p2</v>
      </c>
      <c r="IU92" s="101">
        <f t="shared" si="2"/>
        <v>27.73986552691154</v>
      </c>
      <c r="IV92" s="101">
        <f t="shared" si="2"/>
        <v>45.254833995939045</v>
      </c>
    </row>
    <row r="93" spans="10:256" ht="15" customHeight="1" x14ac:dyDescent="0.25">
      <c r="J93" s="100">
        <f>'miRNA Table'!A89</f>
        <v>87</v>
      </c>
      <c r="K93" s="33" t="str">
        <f>'miRNA Table'!B89</f>
        <v>SNORD61</v>
      </c>
      <c r="L93" s="101">
        <f>IF(ISNUMBER(Results!E89),Results!E89,NA())</f>
        <v>1.5916857786831873</v>
      </c>
      <c r="M93" s="101">
        <f>IF(ISNUMBER(Results!F89),Results!F89,NA())</f>
        <v>2.4227854738801446</v>
      </c>
      <c r="IS93" s="33">
        <f>'miRNA Table'!$A89</f>
        <v>87</v>
      </c>
      <c r="IT93" s="33" t="str">
        <f>'miRNA Table'!$B89</f>
        <v>SNORD61</v>
      </c>
      <c r="IU93" s="101">
        <f t="shared" si="2"/>
        <v>1.5916857786831873</v>
      </c>
      <c r="IV93" s="101">
        <f t="shared" si="2"/>
        <v>2.4227854738801446</v>
      </c>
    </row>
    <row r="94" spans="10:256" ht="15" customHeight="1" x14ac:dyDescent="0.25">
      <c r="J94" s="100">
        <f>'miRNA Table'!A90</f>
        <v>88</v>
      </c>
      <c r="K94" s="33" t="str">
        <f>'miRNA Table'!B90</f>
        <v>SNORD68</v>
      </c>
      <c r="L94" s="101">
        <f>IF(ISNUMBER(Results!E90),Results!E90,NA())</f>
        <v>2.5383462703378976</v>
      </c>
      <c r="M94" s="101">
        <f>IF(ISNUMBER(Results!F90),Results!F90,NA())</f>
        <v>3.8282012282956037</v>
      </c>
      <c r="IS94" s="33">
        <f>'miRNA Table'!$A90</f>
        <v>88</v>
      </c>
      <c r="IT94" s="33" t="str">
        <f>'miRNA Table'!$B90</f>
        <v>SNORD68</v>
      </c>
      <c r="IU94" s="101">
        <f t="shared" si="2"/>
        <v>2.5383462703378976</v>
      </c>
      <c r="IV94" s="101">
        <f t="shared" si="2"/>
        <v>3.8282012282956037</v>
      </c>
    </row>
    <row r="95" spans="10:256" ht="15" customHeight="1" x14ac:dyDescent="0.25">
      <c r="J95" s="100">
        <f>'miRNA Table'!A91</f>
        <v>89</v>
      </c>
      <c r="K95" s="33" t="str">
        <f>'miRNA Table'!B91</f>
        <v>SNORD72</v>
      </c>
      <c r="L95" s="101">
        <f>IF(ISNUMBER(Results!E91),Results!E91,NA())</f>
        <v>5.1953546038223815</v>
      </c>
      <c r="M95" s="101">
        <f>IF(ISNUMBER(Results!F91),Results!F91,NA())</f>
        <v>5.7490888743156852</v>
      </c>
      <c r="IS95" s="33">
        <f>'miRNA Table'!$A91</f>
        <v>89</v>
      </c>
      <c r="IT95" s="33" t="str">
        <f>'miRNA Table'!$B91</f>
        <v>SNORD72</v>
      </c>
      <c r="IU95" s="101">
        <f t="shared" si="2"/>
        <v>5.1953546038223815</v>
      </c>
      <c r="IV95" s="101">
        <f t="shared" si="2"/>
        <v>5.7490888743156852</v>
      </c>
    </row>
    <row r="96" spans="10:256" ht="15" customHeight="1" x14ac:dyDescent="0.25">
      <c r="J96" s="100">
        <f>'miRNA Table'!A92</f>
        <v>90</v>
      </c>
      <c r="K96" s="33" t="str">
        <f>'miRNA Table'!B92</f>
        <v>SNORD95</v>
      </c>
      <c r="L96" s="101">
        <f>IF(ISNUMBER(Results!E92),Results!E92,NA())</f>
        <v>0.10835884971449818</v>
      </c>
      <c r="M96" s="101">
        <f>IF(ISNUMBER(Results!F92),Results!F92,NA())</f>
        <v>0.13998395050584495</v>
      </c>
    </row>
    <row r="97" spans="10:13" ht="15" customHeight="1" x14ac:dyDescent="0.25">
      <c r="J97" s="100">
        <f>'miRNA Table'!A93</f>
        <v>91</v>
      </c>
      <c r="K97" s="33" t="str">
        <f>'miRNA Table'!B93</f>
        <v>SNORD96A</v>
      </c>
      <c r="L97" s="101">
        <f>IF(ISNUMBER(Results!E93),Results!E93,NA())</f>
        <v>0.6302031579732883</v>
      </c>
      <c r="M97" s="101">
        <f>IF(ISNUMBER(Results!F93),Results!F93,NA())</f>
        <v>0.36098229888062405</v>
      </c>
    </row>
    <row r="98" spans="10:13" ht="15" customHeight="1" x14ac:dyDescent="0.25">
      <c r="J98" s="100">
        <f>'miRNA Table'!A94</f>
        <v>92</v>
      </c>
      <c r="K98" s="33" t="str">
        <f>'miRNA Table'!B94</f>
        <v>RNU6-6P</v>
      </c>
      <c r="L98" s="101">
        <f>IF(ISNUMBER(Results!E94),Results!E94,NA())</f>
        <v>0.69764043006552567</v>
      </c>
      <c r="M98" s="101">
        <f>IF(ISNUMBER(Results!F94),Results!F94,NA())</f>
        <v>0.37113089265726235</v>
      </c>
    </row>
    <row r="99" spans="10:13" ht="15" customHeight="1" x14ac:dyDescent="0.25">
      <c r="J99" s="100">
        <f>'miRNA Table'!A95</f>
        <v>93</v>
      </c>
      <c r="K99" s="33" t="str">
        <f>'miRNA Table'!B95</f>
        <v>miRTC1</v>
      </c>
      <c r="L99" s="101">
        <f>IF(ISNUMBER(Results!E95),Results!E95,NA())</f>
        <v>0.67543502072233785</v>
      </c>
      <c r="M99" s="101">
        <f>IF(ISNUMBER(Results!F95),Results!F95,NA())</f>
        <v>0.33993559320321276</v>
      </c>
    </row>
    <row r="100" spans="10:13" ht="15" customHeight="1" x14ac:dyDescent="0.25">
      <c r="J100" s="100">
        <f>'miRNA Table'!A96</f>
        <v>94</v>
      </c>
      <c r="K100" s="33" t="str">
        <f>'miRNA Table'!B96</f>
        <v>miRTC2</v>
      </c>
      <c r="L100" s="101">
        <f>IF(ISNUMBER(Results!E96),Results!E96,NA())</f>
        <v>2.627860858244405</v>
      </c>
      <c r="M100" s="101">
        <f>IF(ISNUMBER(Results!F96),Results!F96,NA())</f>
        <v>4.845570947760284</v>
      </c>
    </row>
    <row r="101" spans="10:13" ht="15" customHeight="1" x14ac:dyDescent="0.25">
      <c r="J101" s="100">
        <f>'miRNA Table'!A97</f>
        <v>95</v>
      </c>
      <c r="K101" s="33" t="str">
        <f>'miRNA Table'!B97</f>
        <v>PPC1</v>
      </c>
      <c r="L101" s="101">
        <f>IF(ISNUMBER(Results!E97),Results!E97,NA())</f>
        <v>2.7268252024851307</v>
      </c>
      <c r="M101" s="101">
        <f>IF(ISNUMBER(Results!F97),Results!F97,NA())</f>
        <v>4.9132125974766998</v>
      </c>
    </row>
    <row r="102" spans="10:13" ht="15" customHeight="1" x14ac:dyDescent="0.25">
      <c r="J102" s="100">
        <f>'miRNA Table'!A98</f>
        <v>96</v>
      </c>
      <c r="K102" s="33" t="str">
        <f>'miRNA Table'!B98</f>
        <v>PPC2</v>
      </c>
      <c r="L102" s="101">
        <f>IF(ISNUMBER(Results!E98),Results!E98,NA())</f>
        <v>2.352001351039045</v>
      </c>
      <c r="M102" s="101">
        <f>IF(ISNUMBER(Results!F98),Results!F98,NA())</f>
        <v>3.9907687061080948</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Instructions</vt:lpstr>
      <vt:lpstr>miRNA Table</vt:lpstr>
      <vt:lpstr>Array Content</vt:lpstr>
      <vt:lpstr>Test Sample Data</vt:lpstr>
      <vt:lpstr>Control Sample Data</vt:lpstr>
      <vt:lpstr>Choose Reference miRNAs</vt:lpstr>
      <vt:lpstr>QC Report</vt:lpstr>
      <vt:lpstr>Results</vt:lpstr>
      <vt:lpstr>Scatter Plot</vt:lpstr>
      <vt:lpstr>Volcano Plot</vt:lpstr>
      <vt:lpstr>Calculations</vt:lpstr>
      <vt:lpstr>3D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2018-11-08T08:39:36Z</dcterms:modified>
</cp:coreProperties>
</file>